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co\Desktop\"/>
    </mc:Choice>
  </mc:AlternateContent>
  <bookViews>
    <workbookView xWindow="0" yWindow="0" windowWidth="28800" windowHeight="11850"/>
  </bookViews>
  <sheets>
    <sheet name="Rekapitulácia stavby" sheetId="1" r:id="rId1"/>
    <sheet name="001 - Oprava nevyhovujúce..." sheetId="2" r:id="rId2"/>
  </sheets>
  <definedNames>
    <definedName name="_xlnm._FilterDatabase" localSheetId="1" hidden="1">'001 - Oprava nevyhovujúce...'!$C$126:$K$234</definedName>
    <definedName name="_xlnm.Print_Titles" localSheetId="1">'001 - Oprava nevyhovujúce...'!$126:$126</definedName>
    <definedName name="_xlnm.Print_Titles" localSheetId="0">'Rekapitulácia stavby'!$92:$92</definedName>
    <definedName name="_xlnm.Print_Area" localSheetId="1">'001 - Oprava nevyhovujúce...'!$C$4:$J$76,'001 - Oprava nevyhovujúce...'!$C$82:$J$108,'001 - Oprava nevyhovujúce...'!$C$114:$J$234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34" i="2"/>
  <c r="BH234" i="2"/>
  <c r="BG234" i="2"/>
  <c r="BE234" i="2"/>
  <c r="T234" i="2"/>
  <c r="T233" i="2"/>
  <c r="T232" i="2" s="1"/>
  <c r="R234" i="2"/>
  <c r="R233" i="2"/>
  <c r="R232" i="2"/>
  <c r="P234" i="2"/>
  <c r="P233" i="2" s="1"/>
  <c r="P232" i="2" s="1"/>
  <c r="BI229" i="2"/>
  <c r="BH229" i="2"/>
  <c r="BG229" i="2"/>
  <c r="BE229" i="2"/>
  <c r="T229" i="2"/>
  <c r="T228" i="2" s="1"/>
  <c r="R229" i="2"/>
  <c r="R228" i="2"/>
  <c r="P229" i="2"/>
  <c r="P228" i="2" s="1"/>
  <c r="BI226" i="2"/>
  <c r="BH226" i="2"/>
  <c r="BG226" i="2"/>
  <c r="BE226" i="2"/>
  <c r="T226" i="2"/>
  <c r="R226" i="2"/>
  <c r="P226" i="2"/>
  <c r="BI217" i="2"/>
  <c r="BH217" i="2"/>
  <c r="BG217" i="2"/>
  <c r="BE217" i="2"/>
  <c r="T217" i="2"/>
  <c r="R217" i="2"/>
  <c r="P217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T185" i="2"/>
  <c r="R186" i="2"/>
  <c r="R185" i="2" s="1"/>
  <c r="P186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5" i="2"/>
  <c r="BH155" i="2"/>
  <c r="BG155" i="2"/>
  <c r="BE155" i="2"/>
  <c r="T155" i="2"/>
  <c r="R155" i="2"/>
  <c r="P155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1" i="2"/>
  <c r="BH141" i="2"/>
  <c r="BG141" i="2"/>
  <c r="BE141" i="2"/>
  <c r="T141" i="2"/>
  <c r="R141" i="2"/>
  <c r="P141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BK234" i="2"/>
  <c r="BK229" i="2"/>
  <c r="J229" i="2"/>
  <c r="BK226" i="2"/>
  <c r="J226" i="2"/>
  <c r="BK217" i="2"/>
  <c r="J217" i="2"/>
  <c r="BK213" i="2"/>
  <c r="J213" i="2"/>
  <c r="J211" i="2"/>
  <c r="BK210" i="2"/>
  <c r="J207" i="2"/>
  <c r="BK205" i="2"/>
  <c r="BK203" i="2"/>
  <c r="J202" i="2"/>
  <c r="BK201" i="2"/>
  <c r="BK197" i="2"/>
  <c r="BK195" i="2"/>
  <c r="J191" i="2"/>
  <c r="J189" i="2"/>
  <c r="J186" i="2"/>
  <c r="BK184" i="2"/>
  <c r="J182" i="2"/>
  <c r="J181" i="2"/>
  <c r="BK179" i="2"/>
  <c r="J178" i="2"/>
  <c r="BK176" i="2"/>
  <c r="J175" i="2"/>
  <c r="J173" i="2"/>
  <c r="J171" i="2"/>
  <c r="J167" i="2"/>
  <c r="J165" i="2"/>
  <c r="J163" i="2"/>
  <c r="BK160" i="2"/>
  <c r="BK155" i="2"/>
  <c r="J141" i="2"/>
  <c r="J135" i="2"/>
  <c r="J133" i="2"/>
  <c r="J130" i="2"/>
  <c r="AS94" i="1"/>
  <c r="J234" i="2"/>
  <c r="BK211" i="2"/>
  <c r="BK208" i="2"/>
  <c r="J195" i="2"/>
  <c r="BK193" i="2"/>
  <c r="BK186" i="2"/>
  <c r="J184" i="2"/>
  <c r="BK182" i="2"/>
  <c r="BK181" i="2"/>
  <c r="J176" i="2"/>
  <c r="BK173" i="2"/>
  <c r="J169" i="2"/>
  <c r="BK149" i="2"/>
  <c r="J149" i="2"/>
  <c r="J147" i="2"/>
  <c r="BK141" i="2"/>
  <c r="BK130" i="2"/>
  <c r="J210" i="2"/>
  <c r="J208" i="2"/>
  <c r="BK207" i="2"/>
  <c r="J205" i="2"/>
  <c r="J203" i="2"/>
  <c r="BK202" i="2"/>
  <c r="J201" i="2"/>
  <c r="J197" i="2"/>
  <c r="J193" i="2"/>
  <c r="BK191" i="2"/>
  <c r="BK189" i="2"/>
  <c r="J179" i="2"/>
  <c r="BK178" i="2"/>
  <c r="BK175" i="2"/>
  <c r="BK171" i="2"/>
  <c r="BK169" i="2"/>
  <c r="BK167" i="2"/>
  <c r="BK165" i="2"/>
  <c r="BK163" i="2"/>
  <c r="J160" i="2"/>
  <c r="J155" i="2"/>
  <c r="BK147" i="2"/>
  <c r="BK135" i="2"/>
  <c r="BK133" i="2"/>
  <c r="BK159" i="2" l="1"/>
  <c r="J159" i="2" s="1"/>
  <c r="J99" i="2" s="1"/>
  <c r="BK129" i="2"/>
  <c r="J129" i="2" s="1"/>
  <c r="J98" i="2" s="1"/>
  <c r="P129" i="2"/>
  <c r="R129" i="2"/>
  <c r="T129" i="2"/>
  <c r="P159" i="2"/>
  <c r="R159" i="2"/>
  <c r="T159" i="2"/>
  <c r="BK188" i="2"/>
  <c r="J188" i="2" s="1"/>
  <c r="J102" i="2" s="1"/>
  <c r="P188" i="2"/>
  <c r="R188" i="2"/>
  <c r="T188" i="2"/>
  <c r="BK196" i="2"/>
  <c r="J196" i="2"/>
  <c r="J103" i="2" s="1"/>
  <c r="P196" i="2"/>
  <c r="R196" i="2"/>
  <c r="T196" i="2"/>
  <c r="BK212" i="2"/>
  <c r="J212" i="2" s="1"/>
  <c r="J104" i="2" s="1"/>
  <c r="P212" i="2"/>
  <c r="R212" i="2"/>
  <c r="T212" i="2"/>
  <c r="E117" i="2"/>
  <c r="J121" i="2"/>
  <c r="BF135" i="2"/>
  <c r="BF165" i="2"/>
  <c r="BF167" i="2"/>
  <c r="BF171" i="2"/>
  <c r="BF178" i="2"/>
  <c r="BF181" i="2"/>
  <c r="BF195" i="2"/>
  <c r="BF203" i="2"/>
  <c r="BF205" i="2"/>
  <c r="F124" i="2"/>
  <c r="BF130" i="2"/>
  <c r="BF133" i="2"/>
  <c r="BF149" i="2"/>
  <c r="BF160" i="2"/>
  <c r="BF163" i="2"/>
  <c r="BF173" i="2"/>
  <c r="BF175" i="2"/>
  <c r="BF176" i="2"/>
  <c r="BF182" i="2"/>
  <c r="BF189" i="2"/>
  <c r="BF191" i="2"/>
  <c r="BF193" i="2"/>
  <c r="BF197" i="2"/>
  <c r="BF210" i="2"/>
  <c r="BF213" i="2"/>
  <c r="BF217" i="2"/>
  <c r="BF229" i="2"/>
  <c r="BF234" i="2"/>
  <c r="BF141" i="2"/>
  <c r="BF147" i="2"/>
  <c r="BF155" i="2"/>
  <c r="BF169" i="2"/>
  <c r="BF179" i="2"/>
  <c r="BF184" i="2"/>
  <c r="BF186" i="2"/>
  <c r="BF201" i="2"/>
  <c r="BF202" i="2"/>
  <c r="BF207" i="2"/>
  <c r="BF208" i="2"/>
  <c r="BF211" i="2"/>
  <c r="BF226" i="2"/>
  <c r="BK185" i="2"/>
  <c r="J185" i="2"/>
  <c r="J100" i="2"/>
  <c r="BK228" i="2"/>
  <c r="J228" i="2" s="1"/>
  <c r="J105" i="2" s="1"/>
  <c r="BK233" i="2"/>
  <c r="J233" i="2" s="1"/>
  <c r="J107" i="2" s="1"/>
  <c r="J33" i="2"/>
  <c r="AV95" i="1"/>
  <c r="F37" i="2"/>
  <c r="BD95" i="1" s="1"/>
  <c r="BD94" i="1" s="1"/>
  <c r="W33" i="1" s="1"/>
  <c r="F35" i="2"/>
  <c r="BB95" i="1" s="1"/>
  <c r="BB94" i="1" s="1"/>
  <c r="AX94" i="1" s="1"/>
  <c r="F33" i="2"/>
  <c r="AZ95" i="1" s="1"/>
  <c r="AZ94" i="1" s="1"/>
  <c r="W29" i="1" s="1"/>
  <c r="F36" i="2"/>
  <c r="BC95" i="1" s="1"/>
  <c r="BC94" i="1" s="1"/>
  <c r="W32" i="1" s="1"/>
  <c r="P187" i="2" l="1"/>
  <c r="T128" i="2"/>
  <c r="R187" i="2"/>
  <c r="P128" i="2"/>
  <c r="P127" i="2" s="1"/>
  <c r="AU95" i="1" s="1"/>
  <c r="AU94" i="1" s="1"/>
  <c r="T187" i="2"/>
  <c r="R128" i="2"/>
  <c r="R127" i="2" s="1"/>
  <c r="BK128" i="2"/>
  <c r="J128" i="2"/>
  <c r="J97" i="2"/>
  <c r="BK187" i="2"/>
  <c r="J187" i="2"/>
  <c r="J101" i="2"/>
  <c r="BK232" i="2"/>
  <c r="J232" i="2" s="1"/>
  <c r="J106" i="2" s="1"/>
  <c r="W31" i="1"/>
  <c r="AV94" i="1"/>
  <c r="AK29" i="1"/>
  <c r="F34" i="2"/>
  <c r="BA95" i="1"/>
  <c r="BA94" i="1" s="1"/>
  <c r="W30" i="1" s="1"/>
  <c r="AY94" i="1"/>
  <c r="J34" i="2"/>
  <c r="AW95" i="1" s="1"/>
  <c r="AT95" i="1" s="1"/>
  <c r="T127" i="2" l="1"/>
  <c r="BK127" i="2"/>
  <c r="J127" i="2"/>
  <c r="J96" i="2"/>
  <c r="AW94" i="1"/>
  <c r="AK30" i="1"/>
  <c r="AT94" i="1" l="1"/>
  <c r="J30" i="2"/>
  <c r="AG95" i="1"/>
  <c r="AN95" i="1"/>
  <c r="J39" i="2" l="1"/>
  <c r="AG94" i="1"/>
  <c r="AN94" i="1"/>
  <c r="AK26" i="1" l="1"/>
  <c r="AK35" i="1"/>
</calcChain>
</file>

<file path=xl/sharedStrings.xml><?xml version="1.0" encoding="utf-8"?>
<sst xmlns="http://schemas.openxmlformats.org/spreadsheetml/2006/main" count="1424" uniqueCount="354">
  <si>
    <t>Export Komplet</t>
  </si>
  <si>
    <t/>
  </si>
  <si>
    <t>2.0</t>
  </si>
  <si>
    <t>False</t>
  </si>
  <si>
    <t>{a8fb1ade-73e8-4f93-bcc3-cd28af5c9a19}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</si>
  <si>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</si>
  <si>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</si>
  <si>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</si>
  <si>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</si>
  <si>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</si>
  <si>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</si>
  <si>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</si>
  <si>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fnk2003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</si>
  <si>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</si>
  <si>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</si>
  <si>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Nájomné byty - Dvorčanská 63/B</t>
  </si>
  <si>
    <t>JKSO:</t>
  </si>
  <si>
    <t>KS:</t>
  </si>
  <si>
    <t>Miesto:</t>
  </si>
  <si>
    <t>Nitra- Dolné Krškany</t>
  </si>
  <si>
    <t>Dátum:</t>
  </si>
  <si>
    <t>6. 10. 2020</t>
  </si>
  <si>
    <t>Objednávateľ:</t>
  </si>
  <si>
    <t>IČO:</t>
  </si>
  <si>
    <t>SLUŽBYT Nitra, s.r.o.</t>
  </si>
  <si>
    <t>IČ DPH:</t>
  </si>
  <si>
    <t>Zhotoviteľ:</t>
  </si>
  <si>
    <t>Vyplň údaj</t>
  </si>
  <si>
    <t>Projektant:</t>
  </si>
  <si>
    <t>IF_ROGGI s.r.o.</t>
  </si>
  <si>
    <t>True</t>
  </si>
  <si>
    <t>0,01</t>
  </si>
  <si>
    <t>Spracovateľ:</t>
  </si>
  <si>
    <t>Ing.Igor Janečka</t>
  </si>
  <si>
    <t>Poznámka:</t>
  </si>
  <si>
    <t>Zadanie- výkaz výmer je neoddeliteľnou súčasťou projektovej dokumentácie a pre jeho správne nacenenie je nutné naštudovanie PD , prípadne ohliadka stavby.Pri materiáloch alebo konštrukciách uvedených vo výkaze výmer všeobecne, dodávateľ špecifikuje konkrétny uvažovaný druh podľa projektovej dokumentácie.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</si>
  <si>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</si>
  <si>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</si>
  <si>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</si>
  <si>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</si>
  <si>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</si>
  <si>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</si>
  <si>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</si>
  <si>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</si>
  <si>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</si>
  <si>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</si>
  <si>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</si>
  <si>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</si>
  <si>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</si>
  <si>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</si>
  <si>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</si>
  <si>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</si>
  <si>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</si>
  <si>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</si>
  <si>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</si>
  <si>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</si>
  <si>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</si>
  <si>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</si>
  <si>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</si>
  <si>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</si>
  <si>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</si>
  <si>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</si>
  <si>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</si>
  <si>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</si>
  <si>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</si>
  <si>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</si>
  <si>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</si>
  <si>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</si>
  <si>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</si>
  <si>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</si>
  <si>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</si>
  <si>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</si>
  <si>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</si>
  <si>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</si>
  <si>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</si>
  <si>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</si>
  <si>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</si>
  <si>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</si>
  <si>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</si>
  <si>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</si>
  <si>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</si>
  <si>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</si>
  <si>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Oprava nevyhovujúceho stavu schodiskových zasklených stien</t>
  </si>
  <si>
    <t>STA</t>
  </si>
  <si>
    <t>1</t>
  </si>
  <si>
    <t>{9944ccfc-d07a-48ee-bcee-fcf8b55ac65a}</t>
  </si>
  <si>
    <t>a9</t>
  </si>
  <si>
    <t>147,233</t>
  </si>
  <si>
    <t>2</t>
  </si>
  <si>
    <t>ozn6</t>
  </si>
  <si>
    <t>20,85</t>
  </si>
  <si>
    <t>KRYCÍ LIST ROZPOČTU</t>
  </si>
  <si>
    <t>ozn3</t>
  </si>
  <si>
    <t>13,125</t>
  </si>
  <si>
    <t>mal</t>
  </si>
  <si>
    <t>50,456</t>
  </si>
  <si>
    <t>Objekt:</t>
  </si>
  <si>
    <t>001 - Oprava nevyhovujúceho stavu schodiskových zasklených stien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</si>
  <si>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</si>
  <si>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</si>
  <si>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</si>
  <si>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</si>
  <si>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</si>
  <si>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</si>
  <si>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</si>
  <si>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</si>
  <si>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</si>
  <si>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</si>
  <si>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</si>
  <si>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766 - Konštrukcie stolárske</t>
  </si>
  <si>
    <t xml:space="preserve">    784 - Maľby</t>
  </si>
  <si>
    <t>HZS - Hodinové zúčtovacie sadzby</t>
  </si>
  <si>
    <t>VRN - Vedľajšie rozpočtové náklady</t>
  </si>
  <si>
    <t xml:space="preserve">    VRN06 -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</si>
  <si>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</si>
  <si>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</si>
  <si>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</si>
  <si>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</si>
  <si>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</si>
  <si>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</si>
  <si>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</si>
  <si>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</si>
  <si>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</si>
  <si>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</si>
  <si>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</si>
  <si>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</si>
  <si>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</si>
  <si>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</si>
  <si>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</si>
  <si>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</si>
  <si>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</si>
  <si>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</si>
  <si>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611460121.S</t>
  </si>
  <si>
    <t>Príprava vnútorného podkladu stropov penetráciou základnou</t>
  </si>
  <si>
    <t>m2</t>
  </si>
  <si>
    <t>4</t>
  </si>
  <si>
    <t>1872250789</t>
  </si>
  <si>
    <t>VV</t>
  </si>
  <si>
    <t>"ozn.3" 2,1*0,25*5*5</t>
  </si>
  <si>
    <t>Medzisúčet</t>
  </si>
  <si>
    <t>3</t>
  </si>
  <si>
    <t>611460228.S</t>
  </si>
  <si>
    <t>Vnútorná stierka stropov vápenná, hr. 3 mm</t>
  </si>
  <si>
    <t>2075310690</t>
  </si>
  <si>
    <t>612460121.S</t>
  </si>
  <si>
    <t>Príprava vnútorného podkladu stien penetráciou základnou</t>
  </si>
  <si>
    <t>2032865728</t>
  </si>
  <si>
    <t>"vnútorné ostenie</t>
  </si>
  <si>
    <t>(0,25+0,03)*2,64*20</t>
  </si>
  <si>
    <t>(0,25+0,03)*0,3*5</t>
  </si>
  <si>
    <t>2,01*(0,05+0,25)*5</t>
  </si>
  <si>
    <t>Súčet</t>
  </si>
  <si>
    <t>612460228.S</t>
  </si>
  <si>
    <t>Vnútorná stierka stien vápenná, hr. 3 mm</t>
  </si>
  <si>
    <t>-1855434376</t>
  </si>
  <si>
    <t>5</t>
  </si>
  <si>
    <t>622461053.S</t>
  </si>
  <si>
    <t>Vonkajšia omietka stien pastovitá silikónová roztieraná, hr. 2 mm</t>
  </si>
  <si>
    <t>92436238</t>
  </si>
  <si>
    <t>"nadpražie, ostenie" ozn6</t>
  </si>
  <si>
    <t>622481119.S</t>
  </si>
  <si>
    <t>Potiahnutie vonkajších stien sklotextílnou mriežkou s celoplošným prilepením</t>
  </si>
  <si>
    <t>-655238023</t>
  </si>
  <si>
    <t xml:space="preserve">"ozn.6"  </t>
  </si>
  <si>
    <t>2,01*0,2*5*5 "nadpražie</t>
  </si>
  <si>
    <t>2,64*0,1*2*4*5 "ostenie</t>
  </si>
  <si>
    <t>0,3*0,1*2*4</t>
  </si>
  <si>
    <t>7</t>
  </si>
  <si>
    <t>625250541.S</t>
  </si>
  <si>
    <t>Kontaktný zatepľovací systém soklovej alebo vodou namáhanej časti hr. 30 mm, skrutkovacie kotvy (XPS)</t>
  </si>
  <si>
    <t>-1167562042</t>
  </si>
  <si>
    <t>0,25*2,64*20</t>
  </si>
  <si>
    <t>0,25*0,3*5</t>
  </si>
  <si>
    <t>9</t>
  </si>
  <si>
    <t>Ostatné konštrukcie a práce-búranie</t>
  </si>
  <si>
    <t>8</t>
  </si>
  <si>
    <t>941942002.S</t>
  </si>
  <si>
    <t>Montáž lešenia rámového systémového s podlahami šírky do 0,75 m, výšky nad 10 do 20 m</t>
  </si>
  <si>
    <t>1661756410</t>
  </si>
  <si>
    <t>2,01*14,65*5</t>
  </si>
  <si>
    <t>941942802.S</t>
  </si>
  <si>
    <t>Demontáž lešenia rámového systémového s podlahami šírky do 0,75 m, výšky nad 10 do 20 m</t>
  </si>
  <si>
    <t>-749492464</t>
  </si>
  <si>
    <t>10</t>
  </si>
  <si>
    <t>941942902.S</t>
  </si>
  <si>
    <t>Príplatok za prvý a každý ďalší i začatý týždeň použitia lešenia rámového systémového šírky do 0,75 m, výšky nad 10 do 20 m</t>
  </si>
  <si>
    <t>1957911861</t>
  </si>
  <si>
    <t>a9*2</t>
  </si>
  <si>
    <t>11</t>
  </si>
  <si>
    <t>941955001.S</t>
  </si>
  <si>
    <t>Lešenie ľahké pracovné pomocné, s výškou lešeňovej podlahy do 1,20 m</t>
  </si>
  <si>
    <t>-166219358</t>
  </si>
  <si>
    <t>2,01*1,0*5*5</t>
  </si>
  <si>
    <t>12</t>
  </si>
  <si>
    <t>968061112.S</t>
  </si>
  <si>
    <t>Vyvesenie dreveného okenného krídla do suti plochy do 1,5 m2, -0,01200t</t>
  </si>
  <si>
    <t>ks</t>
  </si>
  <si>
    <t>-129708985</t>
  </si>
  <si>
    <t>"1" 5</t>
  </si>
  <si>
    <t>13</t>
  </si>
  <si>
    <t>968061115.S</t>
  </si>
  <si>
    <t>Demontáž okien drevených, 1 bm obvodu - 0,008t</t>
  </si>
  <si>
    <t>m</t>
  </si>
  <si>
    <t>-1179355102</t>
  </si>
  <si>
    <t>"1" 2*(2,01+0,3)*5</t>
  </si>
  <si>
    <t>14</t>
  </si>
  <si>
    <t>968072641.S</t>
  </si>
  <si>
    <t>Vybúranie kovových stien plných, zasklených alebo výkladných,  -0,02500t</t>
  </si>
  <si>
    <t>1842328253</t>
  </si>
  <si>
    <t>"2" 2,01*2,64*5*4</t>
  </si>
  <si>
    <t>15</t>
  </si>
  <si>
    <t>979011111.S</t>
  </si>
  <si>
    <t>Zvislá doprava sutiny a vybúraných hmôt za prvé podlažie nad alebo pod základným podlažím</t>
  </si>
  <si>
    <t>t</t>
  </si>
  <si>
    <t>75076449</t>
  </si>
  <si>
    <t>16</t>
  </si>
  <si>
    <t>979011121.S</t>
  </si>
  <si>
    <t>Zvislá doprava sutiny a vybúraných hmôt za každé ďalšie podlažie (3x)</t>
  </si>
  <si>
    <t>2059980962</t>
  </si>
  <si>
    <t>2,927*3 'Přepočítané koeficientom množstva</t>
  </si>
  <si>
    <t>17</t>
  </si>
  <si>
    <t>979081111.S</t>
  </si>
  <si>
    <t>Odvoz sutiny a vybúraných hmôt na skládku do 1 km</t>
  </si>
  <si>
    <t>-1076123472</t>
  </si>
  <si>
    <t>18</t>
  </si>
  <si>
    <t>979081121.S</t>
  </si>
  <si>
    <t>Odvoz sutiny a vybúraných hmôt na skládku za každý ďalší 1 km (6x)</t>
  </si>
  <si>
    <t>-1854851897</t>
  </si>
  <si>
    <t>2,927*6 'Přepočítané koeficientom množstva</t>
  </si>
  <si>
    <t>19</t>
  </si>
  <si>
    <t>979082111.S</t>
  </si>
  <si>
    <t>Vnútrostavenisková doprava sutiny a vybúraných hmôt do 10 m</t>
  </si>
  <si>
    <t>-1574521158</t>
  </si>
  <si>
    <t>979082121.S</t>
  </si>
  <si>
    <t>Vnútrostavenisková doprava sutiny a vybúraných hmôt za každých ďalších 5 m (2x)</t>
  </si>
  <si>
    <t>1575755948</t>
  </si>
  <si>
    <t>2,927*2 'Přepočítané koeficientom množstva</t>
  </si>
  <si>
    <t>21</t>
  </si>
  <si>
    <t>979089012.R</t>
  </si>
  <si>
    <t>Poplatok za skladovanie - stavebnej suti a vybúraných hmôt</t>
  </si>
  <si>
    <t>1369849174</t>
  </si>
  <si>
    <t>99</t>
  </si>
  <si>
    <t>Presun hmôt HSV</t>
  </si>
  <si>
    <t>22</t>
  </si>
  <si>
    <t>999281111.S</t>
  </si>
  <si>
    <t>Presun hmôt pre opravy a údržbu objektov vrátane vonkajších plášťov výšky do 25 m</t>
  </si>
  <si>
    <t>1400260616</t>
  </si>
  <si>
    <t>PSV</t>
  </si>
  <si>
    <t>Práce a dodávky PSV</t>
  </si>
  <si>
    <t>764</t>
  </si>
  <si>
    <t>Konštrukcie klampiarske</t>
  </si>
  <si>
    <t>23</t>
  </si>
  <si>
    <t>764410701.R</t>
  </si>
  <si>
    <t>Oplechovanie parapetov z hliníkového farebného Al plechu, vrátane ukonč.krytiek,  r.š. 120 mm, hr.1 mm</t>
  </si>
  <si>
    <t>-1618489778</t>
  </si>
  <si>
    <t>2,01*20</t>
  </si>
  <si>
    <t>24</t>
  </si>
  <si>
    <t>764410702.R</t>
  </si>
  <si>
    <t>Oplechovanie parapetov z hliníkového farebného Al plechu, vrátane ukonč.krytiek,  r.š. 300 mm, hr.1 mm</t>
  </si>
  <si>
    <t>1445896999</t>
  </si>
  <si>
    <t>2,01*5</t>
  </si>
  <si>
    <t>25</t>
  </si>
  <si>
    <t>764410880.S</t>
  </si>
  <si>
    <t>Demontáž oplechovania parapetov rš od 400 do 600 mm,  -0,00287t</t>
  </si>
  <si>
    <t>-2102659232</t>
  </si>
  <si>
    <t>"3" 2,01*5</t>
  </si>
  <si>
    <t>26</t>
  </si>
  <si>
    <t>998764203.S</t>
  </si>
  <si>
    <t>Presun hmôt pre konštrukcie klampiarske v objektoch výšky nad 12 do 24 m</t>
  </si>
  <si>
    <t>%</t>
  </si>
  <si>
    <t>682985695</t>
  </si>
  <si>
    <t>766</t>
  </si>
  <si>
    <t>Konštrukcie stolárske</t>
  </si>
  <si>
    <t>27</t>
  </si>
  <si>
    <t>766621400.S</t>
  </si>
  <si>
    <t>Montáž okien plastových s hydroizolačnými ISO páskami (exteriérová a interiérová)</t>
  </si>
  <si>
    <t>814339607</t>
  </si>
  <si>
    <t>"se1" 2*(2,01+2,64)*20</t>
  </si>
  <si>
    <t>"oke1" 2*(2,01+0,3)*5</t>
  </si>
  <si>
    <t>28</t>
  </si>
  <si>
    <t>M</t>
  </si>
  <si>
    <t>283290006100.S</t>
  </si>
  <si>
    <t>Tesniaca paropriepustná fólia polymér-flísová, š. 290 mm, dĺ. 30 m, pre tesnenie pripájacej škáry okenného rámu a muriva z exteriéru</t>
  </si>
  <si>
    <t>32</t>
  </si>
  <si>
    <t>-400892329</t>
  </si>
  <si>
    <t>29</t>
  </si>
  <si>
    <t>283290006200.S</t>
  </si>
  <si>
    <t>Tesniaca paronepriepustná fólia polymér-flísová, š. 70 mm, dĺ. 30 m, pre tesnenie pripájacej škáry okenného rámu a muriva z interiéru</t>
  </si>
  <si>
    <t>-1859698559</t>
  </si>
  <si>
    <t>30</t>
  </si>
  <si>
    <t>611000000001</t>
  </si>
  <si>
    <t>Zasklená stena plastová s pevným zasklením, plnou výplňou a jedným otv.sklopným vetracím krídlom, farba profilov biela, zasklenie izolač.2sklom, celoobvodové kovanie,podkladový a rozširovacie profily, 2010x2640mm, pol. Se/1</t>
  </si>
  <si>
    <t>1158517634</t>
  </si>
  <si>
    <t>31</t>
  </si>
  <si>
    <t>611000000002</t>
  </si>
  <si>
    <t>Zasklená stena plastová s pevným zasklením,  farba profilov biela, zasklenie izolač.2sklom, rozširovacie profily, 2010x300mm, pol. Oke/1</t>
  </si>
  <si>
    <t>1316871481</t>
  </si>
  <si>
    <t>766694143.S</t>
  </si>
  <si>
    <t>Montáž parapetnej dosky plastovej šírky do 300 mm, dĺžky 1600-2600 mm</t>
  </si>
  <si>
    <t>-1324447362</t>
  </si>
  <si>
    <t>33</t>
  </si>
  <si>
    <t>611560000101</t>
  </si>
  <si>
    <t>Parapetná doska plastová, šírka 100 mm, komôrková vnútorná, biela</t>
  </si>
  <si>
    <t>809743185</t>
  </si>
  <si>
    <t>2,1*20*1,05</t>
  </si>
  <si>
    <t>34</t>
  </si>
  <si>
    <t>611560000800.S</t>
  </si>
  <si>
    <t>Plastové krytky k vnútorným parapetom plastovým, pár, vo farbe biela,</t>
  </si>
  <si>
    <t>-801243639</t>
  </si>
  <si>
    <t>35</t>
  </si>
  <si>
    <t>998766203.S</t>
  </si>
  <si>
    <t>Presun hmot pre konštrukcie stolárske v objektoch výšky nad 12 do 24 m</t>
  </si>
  <si>
    <t>449036156</t>
  </si>
  <si>
    <t>784</t>
  </si>
  <si>
    <t>Maľby</t>
  </si>
  <si>
    <t>36</t>
  </si>
  <si>
    <t>784410030</t>
  </si>
  <si>
    <t>Oblepenie soklov, stykov, okrajov a iných zariadení, výšky miestnosti do 3,80 m</t>
  </si>
  <si>
    <t>759593800</t>
  </si>
  <si>
    <t>(2,1+2,64*2)*20</t>
  </si>
  <si>
    <t>2*(2,1+0,3)*5</t>
  </si>
  <si>
    <t>37</t>
  </si>
  <si>
    <t>784410100</t>
  </si>
  <si>
    <t>Penetrovanie jednonásobné jemnozrnných podkladov výšky do 3,80 m</t>
  </si>
  <si>
    <t>1669709969</t>
  </si>
  <si>
    <t>"presah opravovanie plochy 15cm</t>
  </si>
  <si>
    <t>"nadpražie"</t>
  </si>
  <si>
    <t>2,1*(0,25+0,15)*5*5</t>
  </si>
  <si>
    <t>"ostenia"</t>
  </si>
  <si>
    <t>(0,25+0,18+0,03)*2,64*20</t>
  </si>
  <si>
    <t>(0,25+0,15+0,03)*0,3*5</t>
  </si>
  <si>
    <t>2,01*(0,05+0,25+0,15)*5</t>
  </si>
  <si>
    <t>38</t>
  </si>
  <si>
    <t>784453271</t>
  </si>
  <si>
    <t>Maľby z maliarskych zmesí Primalex, Farmal, ručne nanášané dvojnásobné základné na podklad jemnozrnný na schodisku výšky do 3,80 m</t>
  </si>
  <si>
    <t>288300497</t>
  </si>
  <si>
    <t>HZS</t>
  </si>
  <si>
    <t>Hodinové zúčtovacie sadzby</t>
  </si>
  <si>
    <t>39</t>
  </si>
  <si>
    <t>HZS000111</t>
  </si>
  <si>
    <t>Stavebno montážne práce menej náročne, pomocné alebo manupulačné (Tr 1) v rozsahu viac ako 8 hodín</t>
  </si>
  <si>
    <t>hod</t>
  </si>
  <si>
    <t>512</t>
  </si>
  <si>
    <t>1241927523</t>
  </si>
  <si>
    <t>"nepredvídané, resp.nešpecifikované búracie, demontážne práce</t>
  </si>
  <si>
    <t>VRN</t>
  </si>
  <si>
    <t>Vedľajšie rozpočtové náklady</t>
  </si>
  <si>
    <t>VRN06</t>
  </si>
  <si>
    <t>Zariadenie staveniska</t>
  </si>
  <si>
    <t>40</t>
  </si>
  <si>
    <t>000600011</t>
  </si>
  <si>
    <t xml:space="preserve">Zariadenie staveniska </t>
  </si>
  <si>
    <t>1024</t>
  </si>
  <si>
    <t>-55698365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</si>
</sst>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2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07" t="s">
        <v>12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21"/>
      <c r="BE5" s="204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09" t="s">
        <v>15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21"/>
      <c r="BE6" s="205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05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05"/>
      <c r="BS8" s="18" t="s">
        <v>6</v>
      </c>
    </row>
    <row r="9" spans="1:74" s="1" customFormat="1" ht="14.45" customHeight="1">
      <c r="B9" s="21"/>
      <c r="AR9" s="21"/>
      <c r="BE9" s="20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05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05"/>
      <c r="BS11" s="18" t="s">
        <v>6</v>
      </c>
    </row>
    <row r="12" spans="1:74" s="1" customFormat="1" ht="6.95" customHeight="1">
      <c r="B12" s="21"/>
      <c r="AR12" s="21"/>
      <c r="BE12" s="20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05"/>
      <c r="BS13" s="18" t="s">
        <v>6</v>
      </c>
    </row>
    <row r="14" spans="1:74" ht="12.75">
      <c r="B14" s="21"/>
      <c r="E14" s="210" t="s">
        <v>27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8" t="s">
        <v>25</v>
      </c>
      <c r="AN14" s="30" t="s">
        <v>27</v>
      </c>
      <c r="AR14" s="21"/>
      <c r="BE14" s="205"/>
      <c r="BS14" s="18" t="s">
        <v>6</v>
      </c>
    </row>
    <row r="15" spans="1:74" s="1" customFormat="1" ht="6.95" customHeight="1">
      <c r="B15" s="21"/>
      <c r="AR15" s="21"/>
      <c r="BE15" s="20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05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05"/>
      <c r="BS17" s="18" t="s">
        <v>30</v>
      </c>
    </row>
    <row r="18" spans="1:71" s="1" customFormat="1" ht="6.95" customHeight="1">
      <c r="B18" s="21"/>
      <c r="AR18" s="21"/>
      <c r="BE18" s="205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05"/>
      <c r="BS19" s="18" t="s">
        <v>31</v>
      </c>
    </row>
    <row r="20" spans="1:71" s="1" customFormat="1" ht="18.399999999999999" customHeight="1">
      <c r="B20" s="21"/>
      <c r="E20" s="26" t="s">
        <v>33</v>
      </c>
      <c r="AK20" s="28" t="s">
        <v>25</v>
      </c>
      <c r="AN20" s="26" t="s">
        <v>1</v>
      </c>
      <c r="AR20" s="21"/>
      <c r="BE20" s="205"/>
      <c r="BS20" s="18" t="s">
        <v>30</v>
      </c>
    </row>
    <row r="21" spans="1:71" s="1" customFormat="1" ht="6.95" customHeight="1">
      <c r="B21" s="21"/>
      <c r="AR21" s="21"/>
      <c r="BE21" s="205"/>
    </row>
    <row r="22" spans="1:71" s="1" customFormat="1" ht="12" customHeight="1">
      <c r="B22" s="21"/>
      <c r="D22" s="28" t="s">
        <v>34</v>
      </c>
      <c r="AR22" s="21"/>
      <c r="BE22" s="205"/>
    </row>
    <row r="23" spans="1:71" s="1" customFormat="1" ht="35.25" customHeight="1">
      <c r="B23" s="21"/>
      <c r="E23" s="212" t="s">
        <v>35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21"/>
      <c r="BE23" s="205"/>
    </row>
    <row r="24" spans="1:71" s="1" customFormat="1" ht="6.95" customHeight="1">
      <c r="B24" s="21"/>
      <c r="AR24" s="21"/>
      <c r="BE24" s="20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05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3">
        <f>ROUND(AG94,2)</f>
        <v>0</v>
      </c>
      <c r="AL26" s="214"/>
      <c r="AM26" s="214"/>
      <c r="AN26" s="214"/>
      <c r="AO26" s="214"/>
      <c r="AP26" s="33"/>
      <c r="AQ26" s="33"/>
      <c r="AR26" s="34"/>
      <c r="BE26" s="20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0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15" t="s">
        <v>37</v>
      </c>
      <c r="M28" s="215"/>
      <c r="N28" s="215"/>
      <c r="O28" s="215"/>
      <c r="P28" s="215"/>
      <c r="Q28" s="33"/>
      <c r="R28" s="33"/>
      <c r="S28" s="33"/>
      <c r="T28" s="33"/>
      <c r="U28" s="33"/>
      <c r="V28" s="33"/>
      <c r="W28" s="215" t="s">
        <v>38</v>
      </c>
      <c r="X28" s="215"/>
      <c r="Y28" s="215"/>
      <c r="Z28" s="215"/>
      <c r="AA28" s="215"/>
      <c r="AB28" s="215"/>
      <c r="AC28" s="215"/>
      <c r="AD28" s="215"/>
      <c r="AE28" s="215"/>
      <c r="AF28" s="33"/>
      <c r="AG28" s="33"/>
      <c r="AH28" s="33"/>
      <c r="AI28" s="33"/>
      <c r="AJ28" s="33"/>
      <c r="AK28" s="215" t="s">
        <v>39</v>
      </c>
      <c r="AL28" s="215"/>
      <c r="AM28" s="215"/>
      <c r="AN28" s="215"/>
      <c r="AO28" s="215"/>
      <c r="AP28" s="33"/>
      <c r="AQ28" s="33"/>
      <c r="AR28" s="34"/>
      <c r="BE28" s="205"/>
    </row>
    <row r="29" spans="1:71" s="3" customFormat="1" ht="14.45" customHeight="1">
      <c r="B29" s="38"/>
      <c r="D29" s="28" t="s">
        <v>40</v>
      </c>
      <c r="F29" s="28" t="s">
        <v>41</v>
      </c>
      <c r="L29" s="218">
        <v>0.2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8"/>
      <c r="BE29" s="206"/>
    </row>
    <row r="30" spans="1:71" s="3" customFormat="1" ht="14.45" customHeight="1">
      <c r="B30" s="38"/>
      <c r="F30" s="28" t="s">
        <v>42</v>
      </c>
      <c r="L30" s="218">
        <v>0.2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8"/>
      <c r="BE30" s="206"/>
    </row>
    <row r="31" spans="1:71" s="3" customFormat="1" ht="14.45" hidden="1" customHeight="1">
      <c r="B31" s="38"/>
      <c r="F31" s="28" t="s">
        <v>43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8"/>
      <c r="BE31" s="206"/>
    </row>
    <row r="32" spans="1:71" s="3" customFormat="1" ht="14.45" hidden="1" customHeight="1">
      <c r="B32" s="38"/>
      <c r="F32" s="28" t="s">
        <v>44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8"/>
      <c r="BE32" s="206"/>
    </row>
    <row r="33" spans="1:57" s="3" customFormat="1" ht="14.45" hidden="1" customHeight="1">
      <c r="B33" s="38"/>
      <c r="F33" s="28" t="s">
        <v>45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8"/>
      <c r="BE33" s="20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05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19" t="s">
        <v>48</v>
      </c>
      <c r="Y35" s="220"/>
      <c r="Z35" s="220"/>
      <c r="AA35" s="220"/>
      <c r="AB35" s="220"/>
      <c r="AC35" s="41"/>
      <c r="AD35" s="41"/>
      <c r="AE35" s="41"/>
      <c r="AF35" s="41"/>
      <c r="AG35" s="41"/>
      <c r="AH35" s="41"/>
      <c r="AI35" s="41"/>
      <c r="AJ35" s="41"/>
      <c r="AK35" s="221">
        <f>SUM(AK26:AK33)</f>
        <v>0</v>
      </c>
      <c r="AL35" s="220"/>
      <c r="AM35" s="220"/>
      <c r="AN35" s="220"/>
      <c r="AO35" s="22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fnk2003</v>
      </c>
      <c r="AR84" s="52"/>
    </row>
    <row r="85" spans="1:91" s="5" customFormat="1" ht="36.950000000000003" customHeight="1">
      <c r="B85" s="53"/>
      <c r="C85" s="54" t="s">
        <v>14</v>
      </c>
      <c r="L85" s="223" t="str">
        <f>K6</f>
        <v>Nájomné byty - Dvorčanská 63/B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Nitra- Dolné Krškany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25" t="str">
        <f>IF(AN8= "","",AN8)</f>
        <v>6. 10. 2020</v>
      </c>
      <c r="AN87" s="225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SLUŽBYT Nitra, s.r.o.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26" t="str">
        <f>IF(E17="","",E17)</f>
        <v>IF_ROGGI s.r.o.</v>
      </c>
      <c r="AN89" s="227"/>
      <c r="AO89" s="227"/>
      <c r="AP89" s="227"/>
      <c r="AQ89" s="33"/>
      <c r="AR89" s="34"/>
      <c r="AS89" s="228" t="s">
        <v>56</v>
      </c>
      <c r="AT89" s="22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26" t="str">
        <f>IF(E20="","",E20)</f>
        <v>Ing.Igor Janečka</v>
      </c>
      <c r="AN90" s="227"/>
      <c r="AO90" s="227"/>
      <c r="AP90" s="227"/>
      <c r="AQ90" s="33"/>
      <c r="AR90" s="34"/>
      <c r="AS90" s="230"/>
      <c r="AT90" s="23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0"/>
      <c r="AT91" s="23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2" t="s">
        <v>57</v>
      </c>
      <c r="D92" s="233"/>
      <c r="E92" s="233"/>
      <c r="F92" s="233"/>
      <c r="G92" s="233"/>
      <c r="H92" s="61"/>
      <c r="I92" s="234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4" t="s">
        <v>60</v>
      </c>
      <c r="AO92" s="233"/>
      <c r="AP92" s="23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0">
        <f>ROUND(AG95,2)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24.75" customHeight="1">
      <c r="A95" s="80" t="s">
        <v>80</v>
      </c>
      <c r="B95" s="81"/>
      <c r="C95" s="82"/>
      <c r="D95" s="239" t="s">
        <v>81</v>
      </c>
      <c r="E95" s="239"/>
      <c r="F95" s="239"/>
      <c r="G95" s="239"/>
      <c r="H95" s="239"/>
      <c r="I95" s="83"/>
      <c r="J95" s="239" t="s">
        <v>82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'001 - Oprava nevyhovujúce...'!J30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84" t="s">
        <v>83</v>
      </c>
      <c r="AR95" s="81"/>
      <c r="AS95" s="85">
        <v>0</v>
      </c>
      <c r="AT95" s="86">
        <f>ROUND(SUM(AV95:AW95),2)</f>
        <v>0</v>
      </c>
      <c r="AU95" s="87">
        <f>'001 - Oprava nevyhovujúce...'!P127</f>
        <v>0</v>
      </c>
      <c r="AV95" s="86">
        <f>'001 - Oprava nevyhovujúce...'!J33</f>
        <v>0</v>
      </c>
      <c r="AW95" s="86">
        <f>'001 - Oprava nevyhovujúce...'!J34</f>
        <v>0</v>
      </c>
      <c r="AX95" s="86">
        <f>'001 - Oprava nevyhovujúce...'!J35</f>
        <v>0</v>
      </c>
      <c r="AY95" s="86">
        <f>'001 - Oprava nevyhovujúce...'!J36</f>
        <v>0</v>
      </c>
      <c r="AZ95" s="86">
        <f>'001 - Oprava nevyhovujúce...'!F33</f>
        <v>0</v>
      </c>
      <c r="BA95" s="86">
        <f>'001 - Oprava nevyhovujúce...'!F34</f>
        <v>0</v>
      </c>
      <c r="BB95" s="86">
        <f>'001 - Oprava nevyhovujúce...'!F35</f>
        <v>0</v>
      </c>
      <c r="BC95" s="86">
        <f>'001 - Oprava nevyhovujúce...'!F36</f>
        <v>0</v>
      </c>
      <c r="BD95" s="88">
        <f>'001 - Oprava nevyhovujúce...'!F37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76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Oprava nevyhovujúce...'!C2" display="/"/>
  </hyperlink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2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8" t="s">
        <v>85</v>
      </c>
      <c r="AZ2" s="90" t="s">
        <v>86</v>
      </c>
      <c r="BA2" s="90" t="s">
        <v>1</v>
      </c>
      <c r="BB2" s="90" t="s">
        <v>1</v>
      </c>
      <c r="BC2" s="90" t="s">
        <v>87</v>
      </c>
      <c r="BD2" s="90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  <c r="AZ3" s="90" t="s">
        <v>89</v>
      </c>
      <c r="BA3" s="90" t="s">
        <v>1</v>
      </c>
      <c r="BB3" s="90" t="s">
        <v>1</v>
      </c>
      <c r="BC3" s="90" t="s">
        <v>90</v>
      </c>
      <c r="BD3" s="90" t="s">
        <v>88</v>
      </c>
    </row>
    <row r="4" spans="1:56" s="1" customFormat="1" ht="24.95" customHeight="1">
      <c r="B4" s="21"/>
      <c r="D4" s="22" t="s">
        <v>91</v>
      </c>
      <c r="L4" s="21"/>
      <c r="M4" s="91" t="s">
        <v>9</v>
      </c>
      <c r="AT4" s="18" t="s">
        <v>3</v>
      </c>
      <c r="AZ4" s="90" t="s">
        <v>92</v>
      </c>
      <c r="BA4" s="90" t="s">
        <v>1</v>
      </c>
      <c r="BB4" s="90" t="s">
        <v>1</v>
      </c>
      <c r="BC4" s="90" t="s">
        <v>93</v>
      </c>
      <c r="BD4" s="90" t="s">
        <v>88</v>
      </c>
    </row>
    <row r="5" spans="1:56" s="1" customFormat="1" ht="6.95" customHeight="1">
      <c r="B5" s="21"/>
      <c r="L5" s="21"/>
      <c r="AZ5" s="90" t="s">
        <v>94</v>
      </c>
      <c r="BA5" s="90" t="s">
        <v>1</v>
      </c>
      <c r="BB5" s="90" t="s">
        <v>1</v>
      </c>
      <c r="BC5" s="90" t="s">
        <v>95</v>
      </c>
      <c r="BD5" s="90" t="s">
        <v>88</v>
      </c>
    </row>
    <row r="6" spans="1:56" s="1" customFormat="1" ht="12" customHeight="1">
      <c r="B6" s="21"/>
      <c r="D6" s="28" t="s">
        <v>14</v>
      </c>
      <c r="L6" s="21"/>
    </row>
    <row r="7" spans="1:56" s="1" customFormat="1" ht="16.5" customHeight="1">
      <c r="B7" s="21"/>
      <c r="E7" s="243" t="str">
        <f>'Rekapitulácia stavby'!K6</f>
        <v>Nájomné byty - Dvorčanská 63/B</v>
      </c>
      <c r="F7" s="244"/>
      <c r="G7" s="244"/>
      <c r="H7" s="244"/>
      <c r="L7" s="21"/>
    </row>
    <row r="8" spans="1:56" s="2" customFormat="1" ht="12" customHeight="1">
      <c r="A8" s="33"/>
      <c r="B8" s="34"/>
      <c r="C8" s="33"/>
      <c r="D8" s="28" t="s">
        <v>96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23" t="s">
        <v>97</v>
      </c>
      <c r="F9" s="245"/>
      <c r="G9" s="245"/>
      <c r="H9" s="24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6. 10. 2020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46" t="str">
        <f>'Rekapitulácia stavby'!E14</f>
        <v>Vyplň údaj</v>
      </c>
      <c r="F18" s="207"/>
      <c r="G18" s="207"/>
      <c r="H18" s="207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2"/>
      <c r="B27" s="93"/>
      <c r="C27" s="92"/>
      <c r="D27" s="92"/>
      <c r="E27" s="212" t="s">
        <v>1</v>
      </c>
      <c r="F27" s="212"/>
      <c r="G27" s="212"/>
      <c r="H27" s="212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5" t="s">
        <v>36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6" t="s">
        <v>40</v>
      </c>
      <c r="E33" s="28" t="s">
        <v>41</v>
      </c>
      <c r="F33" s="97">
        <f>ROUND((SUM(BE127:BE234)),  2)</f>
        <v>0</v>
      </c>
      <c r="G33" s="33"/>
      <c r="H33" s="33"/>
      <c r="I33" s="98">
        <v>0.2</v>
      </c>
      <c r="J33" s="97">
        <f>ROUND(((SUM(BE127:BE234))*I33),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97">
        <f>ROUND((SUM(BF127:BF234)),  2)</f>
        <v>0</v>
      </c>
      <c r="G34" s="33"/>
      <c r="H34" s="33"/>
      <c r="I34" s="98">
        <v>0.2</v>
      </c>
      <c r="J34" s="97">
        <f>ROUND(((SUM(BF127:BF234))*I34),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97">
        <f>ROUND((SUM(BG127:BG234)),  2)</f>
        <v>0</v>
      </c>
      <c r="G35" s="33"/>
      <c r="H35" s="33"/>
      <c r="I35" s="98">
        <v>0.2</v>
      </c>
      <c r="J35" s="9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97">
        <f>ROUND((SUM(BH127:BH234)),  2)</f>
        <v>0</v>
      </c>
      <c r="G36" s="33"/>
      <c r="H36" s="33"/>
      <c r="I36" s="98">
        <v>0.2</v>
      </c>
      <c r="J36" s="9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97">
        <f>ROUND((SUM(BI127:BI234)),  2)</f>
        <v>0</v>
      </c>
      <c r="G37" s="33"/>
      <c r="H37" s="33"/>
      <c r="I37" s="98">
        <v>0</v>
      </c>
      <c r="J37" s="9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9"/>
      <c r="D39" s="100" t="s">
        <v>46</v>
      </c>
      <c r="E39" s="61"/>
      <c r="F39" s="61"/>
      <c r="G39" s="101" t="s">
        <v>47</v>
      </c>
      <c r="H39" s="102" t="s">
        <v>48</v>
      </c>
      <c r="I39" s="61"/>
      <c r="J39" s="103">
        <f>SUM(J30:J37)</f>
        <v>0</v>
      </c>
      <c r="K39" s="104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5" t="s">
        <v>52</v>
      </c>
      <c r="G61" s="46" t="s">
        <v>51</v>
      </c>
      <c r="H61" s="36"/>
      <c r="I61" s="36"/>
      <c r="J61" s="106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5" t="s">
        <v>52</v>
      </c>
      <c r="G76" s="46" t="s">
        <v>51</v>
      </c>
      <c r="H76" s="36"/>
      <c r="I76" s="36"/>
      <c r="J76" s="106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3" t="str">
        <f>E7</f>
        <v>Nájomné byty - Dvorčanská 63/B</v>
      </c>
      <c r="F85" s="244"/>
      <c r="G85" s="244"/>
      <c r="H85" s="244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3" t="str">
        <f>E9</f>
        <v>001 - Oprava nevyhovujúceho stavu schodiskových zasklených stien</v>
      </c>
      <c r="F87" s="245"/>
      <c r="G87" s="245"/>
      <c r="H87" s="24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Nitra- Dolné Krškany</v>
      </c>
      <c r="G89" s="33"/>
      <c r="H89" s="33"/>
      <c r="I89" s="28" t="s">
        <v>20</v>
      </c>
      <c r="J89" s="56" t="str">
        <f>IF(J12="","",J12)</f>
        <v>6. 10. 2020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SLUŽBYT Nitra, s.r.o.</v>
      </c>
      <c r="G91" s="33"/>
      <c r="H91" s="33"/>
      <c r="I91" s="28" t="s">
        <v>28</v>
      </c>
      <c r="J91" s="31" t="str">
        <f>E21</f>
        <v>IF_ROGGI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32</v>
      </c>
      <c r="J92" s="31" t="str">
        <f>E24</f>
        <v>Ing.Igor Janečka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07" t="s">
        <v>99</v>
      </c>
      <c r="D94" s="99"/>
      <c r="E94" s="99"/>
      <c r="F94" s="99"/>
      <c r="G94" s="99"/>
      <c r="H94" s="99"/>
      <c r="I94" s="99"/>
      <c r="J94" s="108" t="s">
        <v>100</v>
      </c>
      <c r="K94" s="9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09" t="s">
        <v>101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102</v>
      </c>
    </row>
    <row r="97" spans="1:31" s="9" customFormat="1" ht="24.95" customHeight="1">
      <c r="B97" s="110"/>
      <c r="D97" s="111" t="s">
        <v>103</v>
      </c>
      <c r="E97" s="112"/>
      <c r="F97" s="112"/>
      <c r="G97" s="112"/>
      <c r="H97" s="112"/>
      <c r="I97" s="112"/>
      <c r="J97" s="113">
        <f>J128</f>
        <v>0</v>
      </c>
      <c r="L97" s="110"/>
    </row>
    <row r="98" spans="1:31" s="10" customFormat="1" ht="19.899999999999999" customHeight="1">
      <c r="B98" s="114"/>
      <c r="D98" s="115" t="s">
        <v>104</v>
      </c>
      <c r="E98" s="116"/>
      <c r="F98" s="116"/>
      <c r="G98" s="116"/>
      <c r="H98" s="116"/>
      <c r="I98" s="116"/>
      <c r="J98" s="117">
        <f>J129</f>
        <v>0</v>
      </c>
      <c r="L98" s="114"/>
    </row>
    <row r="99" spans="1:31" s="10" customFormat="1" ht="19.899999999999999" customHeight="1">
      <c r="B99" s="114"/>
      <c r="D99" s="115" t="s">
        <v>105</v>
      </c>
      <c r="E99" s="116"/>
      <c r="F99" s="116"/>
      <c r="G99" s="116"/>
      <c r="H99" s="116"/>
      <c r="I99" s="116"/>
      <c r="J99" s="117">
        <f>J159</f>
        <v>0</v>
      </c>
      <c r="L99" s="114"/>
    </row>
    <row r="100" spans="1:31" s="10" customFormat="1" ht="19.899999999999999" customHeight="1">
      <c r="B100" s="114"/>
      <c r="D100" s="115" t="s">
        <v>106</v>
      </c>
      <c r="E100" s="116"/>
      <c r="F100" s="116"/>
      <c r="G100" s="116"/>
      <c r="H100" s="116"/>
      <c r="I100" s="116"/>
      <c r="J100" s="117">
        <f>J185</f>
        <v>0</v>
      </c>
      <c r="L100" s="114"/>
    </row>
    <row r="101" spans="1:31" s="9" customFormat="1" ht="24.95" customHeight="1">
      <c r="B101" s="110"/>
      <c r="D101" s="111" t="s">
        <v>107</v>
      </c>
      <c r="E101" s="112"/>
      <c r="F101" s="112"/>
      <c r="G101" s="112"/>
      <c r="H101" s="112"/>
      <c r="I101" s="112"/>
      <c r="J101" s="113">
        <f>J187</f>
        <v>0</v>
      </c>
      <c r="L101" s="110"/>
    </row>
    <row r="102" spans="1:31" s="10" customFormat="1" ht="19.899999999999999" customHeight="1">
      <c r="B102" s="114"/>
      <c r="D102" s="115" t="s">
        <v>108</v>
      </c>
      <c r="E102" s="116"/>
      <c r="F102" s="116"/>
      <c r="G102" s="116"/>
      <c r="H102" s="116"/>
      <c r="I102" s="116"/>
      <c r="J102" s="117">
        <f>J188</f>
        <v>0</v>
      </c>
      <c r="L102" s="114"/>
    </row>
    <row r="103" spans="1:31" s="10" customFormat="1" ht="19.899999999999999" customHeight="1">
      <c r="B103" s="114"/>
      <c r="D103" s="115" t="s">
        <v>109</v>
      </c>
      <c r="E103" s="116"/>
      <c r="F103" s="116"/>
      <c r="G103" s="116"/>
      <c r="H103" s="116"/>
      <c r="I103" s="116"/>
      <c r="J103" s="117">
        <f>J196</f>
        <v>0</v>
      </c>
      <c r="L103" s="114"/>
    </row>
    <row r="104" spans="1:31" s="10" customFormat="1" ht="19.899999999999999" customHeight="1">
      <c r="B104" s="114"/>
      <c r="D104" s="115" t="s">
        <v>110</v>
      </c>
      <c r="E104" s="116"/>
      <c r="F104" s="116"/>
      <c r="G104" s="116"/>
      <c r="H104" s="116"/>
      <c r="I104" s="116"/>
      <c r="J104" s="117">
        <f>J212</f>
        <v>0</v>
      </c>
      <c r="L104" s="114"/>
    </row>
    <row r="105" spans="1:31" s="9" customFormat="1" ht="24.95" customHeight="1">
      <c r="B105" s="110"/>
      <c r="D105" s="111" t="s">
        <v>111</v>
      </c>
      <c r="E105" s="112"/>
      <c r="F105" s="112"/>
      <c r="G105" s="112"/>
      <c r="H105" s="112"/>
      <c r="I105" s="112"/>
      <c r="J105" s="113">
        <f>J228</f>
        <v>0</v>
      </c>
      <c r="L105" s="110"/>
    </row>
    <row r="106" spans="1:31" s="9" customFormat="1" ht="24.95" customHeight="1">
      <c r="B106" s="110"/>
      <c r="D106" s="111" t="s">
        <v>112</v>
      </c>
      <c r="E106" s="112"/>
      <c r="F106" s="112"/>
      <c r="G106" s="112"/>
      <c r="H106" s="112"/>
      <c r="I106" s="112"/>
      <c r="J106" s="113">
        <f>J232</f>
        <v>0</v>
      </c>
      <c r="L106" s="110"/>
    </row>
    <row r="107" spans="1:31" s="10" customFormat="1" ht="19.899999999999999" customHeight="1">
      <c r="B107" s="114"/>
      <c r="D107" s="115" t="s">
        <v>113</v>
      </c>
      <c r="E107" s="116"/>
      <c r="F107" s="116"/>
      <c r="G107" s="116"/>
      <c r="H107" s="116"/>
      <c r="I107" s="116"/>
      <c r="J107" s="117">
        <f>J233</f>
        <v>0</v>
      </c>
      <c r="L107" s="114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43" t="str">
        <f>E7</f>
        <v>Nájomné byty - Dvorčanská 63/B</v>
      </c>
      <c r="F117" s="244"/>
      <c r="G117" s="244"/>
      <c r="H117" s="24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96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3" t="str">
        <f>E9</f>
        <v>001 - Oprava nevyhovujúceho stavu schodiskových zasklených stien</v>
      </c>
      <c r="F119" s="245"/>
      <c r="G119" s="245"/>
      <c r="H119" s="245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F12</f>
        <v>Nitra- Dolné Krškany</v>
      </c>
      <c r="G121" s="33"/>
      <c r="H121" s="33"/>
      <c r="I121" s="28" t="s">
        <v>20</v>
      </c>
      <c r="J121" s="56" t="str">
        <f>IF(J12="","",J12)</f>
        <v>6. 10. 2020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22</v>
      </c>
      <c r="D123" s="33"/>
      <c r="E123" s="33"/>
      <c r="F123" s="26" t="str">
        <f>E15</f>
        <v>SLUŽBYT Nitra, s.r.o.</v>
      </c>
      <c r="G123" s="33"/>
      <c r="H123" s="33"/>
      <c r="I123" s="28" t="s">
        <v>28</v>
      </c>
      <c r="J123" s="31" t="str">
        <f>E21</f>
        <v>IF_ROGGI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26</v>
      </c>
      <c r="D124" s="33"/>
      <c r="E124" s="33"/>
      <c r="F124" s="26" t="str">
        <f>IF(E18="","",E18)</f>
        <v>Vyplň údaj</v>
      </c>
      <c r="G124" s="33"/>
      <c r="H124" s="33"/>
      <c r="I124" s="28" t="s">
        <v>32</v>
      </c>
      <c r="J124" s="31" t="str">
        <f>E24</f>
        <v>Ing.Igor Janečka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18"/>
      <c r="B126" s="119"/>
      <c r="C126" s="120" t="s">
        <v>115</v>
      </c>
      <c r="D126" s="121" t="s">
        <v>61</v>
      </c>
      <c r="E126" s="121" t="s">
        <v>57</v>
      </c>
      <c r="F126" s="121" t="s">
        <v>58</v>
      </c>
      <c r="G126" s="121" t="s">
        <v>116</v>
      </c>
      <c r="H126" s="121" t="s">
        <v>117</v>
      </c>
      <c r="I126" s="121" t="s">
        <v>118</v>
      </c>
      <c r="J126" s="122" t="s">
        <v>100</v>
      </c>
      <c r="K126" s="123" t="s">
        <v>119</v>
      </c>
      <c r="L126" s="124"/>
      <c r="M126" s="63" t="s">
        <v>1</v>
      </c>
      <c r="N126" s="64" t="s">
        <v>40</v>
      </c>
      <c r="O126" s="64" t="s">
        <v>120</v>
      </c>
      <c r="P126" s="64" t="s">
        <v>121</v>
      </c>
      <c r="Q126" s="64" t="s">
        <v>122</v>
      </c>
      <c r="R126" s="64" t="s">
        <v>123</v>
      </c>
      <c r="S126" s="64" t="s">
        <v>124</v>
      </c>
      <c r="T126" s="65" t="s">
        <v>125</v>
      </c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</row>
    <row r="127" spans="1:63" s="2" customFormat="1" ht="22.9" customHeight="1">
      <c r="A127" s="33"/>
      <c r="B127" s="34"/>
      <c r="C127" s="70" t="s">
        <v>101</v>
      </c>
      <c r="D127" s="33"/>
      <c r="E127" s="33"/>
      <c r="F127" s="33"/>
      <c r="G127" s="33"/>
      <c r="H127" s="33"/>
      <c r="I127" s="33"/>
      <c r="J127" s="125">
        <f>BK127</f>
        <v>0</v>
      </c>
      <c r="K127" s="33"/>
      <c r="L127" s="34"/>
      <c r="M127" s="66"/>
      <c r="N127" s="57"/>
      <c r="O127" s="67"/>
      <c r="P127" s="126">
        <f>P128+P187+P228+P232</f>
        <v>0</v>
      </c>
      <c r="Q127" s="67"/>
      <c r="R127" s="126">
        <f>R128+R187+R228+R232</f>
        <v>3.0757706299999996</v>
      </c>
      <c r="S127" s="67"/>
      <c r="T127" s="127">
        <f>T128+T187+T228+T232</f>
        <v>2.9268434999999999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102</v>
      </c>
      <c r="BK127" s="128">
        <f>BK128+BK187+BK228+BK232</f>
        <v>0</v>
      </c>
    </row>
    <row r="128" spans="1:63" s="12" customFormat="1" ht="25.9" customHeight="1">
      <c r="B128" s="129"/>
      <c r="D128" s="130" t="s">
        <v>75</v>
      </c>
      <c r="E128" s="131" t="s">
        <v>126</v>
      </c>
      <c r="F128" s="131" t="s">
        <v>127</v>
      </c>
      <c r="I128" s="132"/>
      <c r="J128" s="133">
        <f>BK128</f>
        <v>0</v>
      </c>
      <c r="L128" s="129"/>
      <c r="M128" s="134"/>
      <c r="N128" s="135"/>
      <c r="O128" s="135"/>
      <c r="P128" s="136">
        <f>P129+P159+P185</f>
        <v>0</v>
      </c>
      <c r="Q128" s="135"/>
      <c r="R128" s="136">
        <f>R129+R159+R185</f>
        <v>2.8613232699999998</v>
      </c>
      <c r="S128" s="135"/>
      <c r="T128" s="137">
        <f>T129+T159+T185</f>
        <v>2.8980000000000001</v>
      </c>
      <c r="AR128" s="130" t="s">
        <v>84</v>
      </c>
      <c r="AT128" s="138" t="s">
        <v>75</v>
      </c>
      <c r="AU128" s="138" t="s">
        <v>76</v>
      </c>
      <c r="AY128" s="130" t="s">
        <v>128</v>
      </c>
      <c r="BK128" s="139">
        <f>BK129+BK159+BK185</f>
        <v>0</v>
      </c>
    </row>
    <row r="129" spans="1:65" s="12" customFormat="1" ht="22.9" customHeight="1">
      <c r="B129" s="129"/>
      <c r="D129" s="130" t="s">
        <v>75</v>
      </c>
      <c r="E129" s="140" t="s">
        <v>129</v>
      </c>
      <c r="F129" s="140" t="s">
        <v>130</v>
      </c>
      <c r="I129" s="132"/>
      <c r="J129" s="141">
        <f>BK129</f>
        <v>0</v>
      </c>
      <c r="L129" s="129"/>
      <c r="M129" s="134"/>
      <c r="N129" s="135"/>
      <c r="O129" s="135"/>
      <c r="P129" s="136">
        <f>SUM(P130:P158)</f>
        <v>0</v>
      </c>
      <c r="Q129" s="135"/>
      <c r="R129" s="136">
        <f>SUM(R130:R158)</f>
        <v>0.42724044</v>
      </c>
      <c r="S129" s="135"/>
      <c r="T129" s="137">
        <f>SUM(T130:T158)</f>
        <v>0</v>
      </c>
      <c r="AR129" s="130" t="s">
        <v>84</v>
      </c>
      <c r="AT129" s="138" t="s">
        <v>75</v>
      </c>
      <c r="AU129" s="138" t="s">
        <v>84</v>
      </c>
      <c r="AY129" s="130" t="s">
        <v>128</v>
      </c>
      <c r="BK129" s="139">
        <f>SUM(BK130:BK158)</f>
        <v>0</v>
      </c>
    </row>
    <row r="130" spans="1:65" s="2" customFormat="1" ht="24.2" customHeight="1">
      <c r="A130" s="33"/>
      <c r="B130" s="142"/>
      <c r="C130" s="143" t="s">
        <v>84</v>
      </c>
      <c r="D130" s="143" t="s">
        <v>131</v>
      </c>
      <c r="E130" s="144" t="s">
        <v>132</v>
      </c>
      <c r="F130" s="145" t="s">
        <v>133</v>
      </c>
      <c r="G130" s="146" t="s">
        <v>134</v>
      </c>
      <c r="H130" s="147">
        <v>13.125</v>
      </c>
      <c r="I130" s="148"/>
      <c r="J130" s="147">
        <f>ROUND(I130*H130,3)</f>
        <v>0</v>
      </c>
      <c r="K130" s="149"/>
      <c r="L130" s="34"/>
      <c r="M130" s="150" t="s">
        <v>1</v>
      </c>
      <c r="N130" s="151" t="s">
        <v>42</v>
      </c>
      <c r="O130" s="59"/>
      <c r="P130" s="152">
        <f>O130*H130</f>
        <v>0</v>
      </c>
      <c r="Q130" s="152">
        <v>2.3000000000000001E-4</v>
      </c>
      <c r="R130" s="152">
        <f>Q130*H130</f>
        <v>3.0187500000000002E-3</v>
      </c>
      <c r="S130" s="152">
        <v>0</v>
      </c>
      <c r="T130" s="15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4" t="s">
        <v>135</v>
      </c>
      <c r="AT130" s="154" t="s">
        <v>131</v>
      </c>
      <c r="AU130" s="154" t="s">
        <v>88</v>
      </c>
      <c r="AY130" s="18" t="s">
        <v>128</v>
      </c>
      <c r="BE130" s="155">
        <f>IF(N130="základná",J130,0)</f>
        <v>0</v>
      </c>
      <c r="BF130" s="155">
        <f>IF(N130="znížená",J130,0)</f>
        <v>0</v>
      </c>
      <c r="BG130" s="155">
        <f>IF(N130="zákl. prenesená",J130,0)</f>
        <v>0</v>
      </c>
      <c r="BH130" s="155">
        <f>IF(N130="zníž. prenesená",J130,0)</f>
        <v>0</v>
      </c>
      <c r="BI130" s="155">
        <f>IF(N130="nulová",J130,0)</f>
        <v>0</v>
      </c>
      <c r="BJ130" s="18" t="s">
        <v>88</v>
      </c>
      <c r="BK130" s="156">
        <f>ROUND(I130*H130,3)</f>
        <v>0</v>
      </c>
      <c r="BL130" s="18" t="s">
        <v>135</v>
      </c>
      <c r="BM130" s="154" t="s">
        <v>136</v>
      </c>
    </row>
    <row r="131" spans="1:65" s="13" customFormat="1" ht="11.25">
      <c r="B131" s="157"/>
      <c r="D131" s="158" t="s">
        <v>137</v>
      </c>
      <c r="E131" s="159" t="s">
        <v>1</v>
      </c>
      <c r="F131" s="160" t="s">
        <v>138</v>
      </c>
      <c r="H131" s="161">
        <v>13.125</v>
      </c>
      <c r="I131" s="162"/>
      <c r="L131" s="157"/>
      <c r="M131" s="163"/>
      <c r="N131" s="164"/>
      <c r="O131" s="164"/>
      <c r="P131" s="164"/>
      <c r="Q131" s="164"/>
      <c r="R131" s="164"/>
      <c r="S131" s="164"/>
      <c r="T131" s="165"/>
      <c r="AT131" s="159" t="s">
        <v>137</v>
      </c>
      <c r="AU131" s="159" t="s">
        <v>88</v>
      </c>
      <c r="AV131" s="13" t="s">
        <v>88</v>
      </c>
      <c r="AW131" s="13" t="s">
        <v>30</v>
      </c>
      <c r="AX131" s="13" t="s">
        <v>76</v>
      </c>
      <c r="AY131" s="159" t="s">
        <v>128</v>
      </c>
    </row>
    <row r="132" spans="1:65" s="14" customFormat="1" ht="11.25">
      <c r="B132" s="166"/>
      <c r="D132" s="158" t="s">
        <v>137</v>
      </c>
      <c r="E132" s="167" t="s">
        <v>92</v>
      </c>
      <c r="F132" s="168" t="s">
        <v>139</v>
      </c>
      <c r="H132" s="169">
        <v>13.125</v>
      </c>
      <c r="I132" s="170"/>
      <c r="L132" s="166"/>
      <c r="M132" s="171"/>
      <c r="N132" s="172"/>
      <c r="O132" s="172"/>
      <c r="P132" s="172"/>
      <c r="Q132" s="172"/>
      <c r="R132" s="172"/>
      <c r="S132" s="172"/>
      <c r="T132" s="173"/>
      <c r="AT132" s="167" t="s">
        <v>137</v>
      </c>
      <c r="AU132" s="167" t="s">
        <v>88</v>
      </c>
      <c r="AV132" s="14" t="s">
        <v>140</v>
      </c>
      <c r="AW132" s="14" t="s">
        <v>30</v>
      </c>
      <c r="AX132" s="14" t="s">
        <v>84</v>
      </c>
      <c r="AY132" s="167" t="s">
        <v>128</v>
      </c>
    </row>
    <row r="133" spans="1:65" s="2" customFormat="1" ht="14.45" customHeight="1">
      <c r="A133" s="33"/>
      <c r="B133" s="142"/>
      <c r="C133" s="143" t="s">
        <v>88</v>
      </c>
      <c r="D133" s="143" t="s">
        <v>131</v>
      </c>
      <c r="E133" s="144" t="s">
        <v>141</v>
      </c>
      <c r="F133" s="145" t="s">
        <v>142</v>
      </c>
      <c r="G133" s="146" t="s">
        <v>134</v>
      </c>
      <c r="H133" s="147">
        <v>13.125</v>
      </c>
      <c r="I133" s="148"/>
      <c r="J133" s="147">
        <f>ROUND(I133*H133,3)</f>
        <v>0</v>
      </c>
      <c r="K133" s="149"/>
      <c r="L133" s="34"/>
      <c r="M133" s="150" t="s">
        <v>1</v>
      </c>
      <c r="N133" s="151" t="s">
        <v>42</v>
      </c>
      <c r="O133" s="59"/>
      <c r="P133" s="152">
        <f>O133*H133</f>
        <v>0</v>
      </c>
      <c r="Q133" s="152">
        <v>3.96E-3</v>
      </c>
      <c r="R133" s="152">
        <f>Q133*H133</f>
        <v>5.1975E-2</v>
      </c>
      <c r="S133" s="152">
        <v>0</v>
      </c>
      <c r="T133" s="15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4" t="s">
        <v>135</v>
      </c>
      <c r="AT133" s="154" t="s">
        <v>131</v>
      </c>
      <c r="AU133" s="154" t="s">
        <v>88</v>
      </c>
      <c r="AY133" s="18" t="s">
        <v>128</v>
      </c>
      <c r="BE133" s="155">
        <f>IF(N133="základná",J133,0)</f>
        <v>0</v>
      </c>
      <c r="BF133" s="155">
        <f>IF(N133="znížená",J133,0)</f>
        <v>0</v>
      </c>
      <c r="BG133" s="155">
        <f>IF(N133="zákl. prenesená",J133,0)</f>
        <v>0</v>
      </c>
      <c r="BH133" s="155">
        <f>IF(N133="zníž. prenesená",J133,0)</f>
        <v>0</v>
      </c>
      <c r="BI133" s="155">
        <f>IF(N133="nulová",J133,0)</f>
        <v>0</v>
      </c>
      <c r="BJ133" s="18" t="s">
        <v>88</v>
      </c>
      <c r="BK133" s="156">
        <f>ROUND(I133*H133,3)</f>
        <v>0</v>
      </c>
      <c r="BL133" s="18" t="s">
        <v>135</v>
      </c>
      <c r="BM133" s="154" t="s">
        <v>143</v>
      </c>
    </row>
    <row r="134" spans="1:65" s="13" customFormat="1" ht="11.25">
      <c r="B134" s="157"/>
      <c r="D134" s="158" t="s">
        <v>137</v>
      </c>
      <c r="E134" s="159" t="s">
        <v>1</v>
      </c>
      <c r="F134" s="160" t="s">
        <v>92</v>
      </c>
      <c r="H134" s="161">
        <v>13.125</v>
      </c>
      <c r="I134" s="162"/>
      <c r="L134" s="157"/>
      <c r="M134" s="163"/>
      <c r="N134" s="164"/>
      <c r="O134" s="164"/>
      <c r="P134" s="164"/>
      <c r="Q134" s="164"/>
      <c r="R134" s="164"/>
      <c r="S134" s="164"/>
      <c r="T134" s="165"/>
      <c r="AT134" s="159" t="s">
        <v>137</v>
      </c>
      <c r="AU134" s="159" t="s">
        <v>88</v>
      </c>
      <c r="AV134" s="13" t="s">
        <v>88</v>
      </c>
      <c r="AW134" s="13" t="s">
        <v>30</v>
      </c>
      <c r="AX134" s="13" t="s">
        <v>84</v>
      </c>
      <c r="AY134" s="159" t="s">
        <v>128</v>
      </c>
    </row>
    <row r="135" spans="1:65" s="2" customFormat="1" ht="24.2" customHeight="1">
      <c r="A135" s="33"/>
      <c r="B135" s="142"/>
      <c r="C135" s="143" t="s">
        <v>140</v>
      </c>
      <c r="D135" s="143" t="s">
        <v>131</v>
      </c>
      <c r="E135" s="144" t="s">
        <v>144</v>
      </c>
      <c r="F135" s="145" t="s">
        <v>145</v>
      </c>
      <c r="G135" s="146" t="s">
        <v>134</v>
      </c>
      <c r="H135" s="147">
        <v>18.219000000000001</v>
      </c>
      <c r="I135" s="148"/>
      <c r="J135" s="147">
        <f>ROUND(I135*H135,3)</f>
        <v>0</v>
      </c>
      <c r="K135" s="149"/>
      <c r="L135" s="34"/>
      <c r="M135" s="150" t="s">
        <v>1</v>
      </c>
      <c r="N135" s="151" t="s">
        <v>42</v>
      </c>
      <c r="O135" s="59"/>
      <c r="P135" s="152">
        <f>O135*H135</f>
        <v>0</v>
      </c>
      <c r="Q135" s="152">
        <v>2.3000000000000001E-4</v>
      </c>
      <c r="R135" s="152">
        <f>Q135*H135</f>
        <v>4.1903700000000006E-3</v>
      </c>
      <c r="S135" s="152">
        <v>0</v>
      </c>
      <c r="T135" s="15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4" t="s">
        <v>135</v>
      </c>
      <c r="AT135" s="154" t="s">
        <v>131</v>
      </c>
      <c r="AU135" s="154" t="s">
        <v>88</v>
      </c>
      <c r="AY135" s="18" t="s">
        <v>128</v>
      </c>
      <c r="BE135" s="155">
        <f>IF(N135="základná",J135,0)</f>
        <v>0</v>
      </c>
      <c r="BF135" s="155">
        <f>IF(N135="znížená",J135,0)</f>
        <v>0</v>
      </c>
      <c r="BG135" s="155">
        <f>IF(N135="zákl. prenesená",J135,0)</f>
        <v>0</v>
      </c>
      <c r="BH135" s="155">
        <f>IF(N135="zníž. prenesená",J135,0)</f>
        <v>0</v>
      </c>
      <c r="BI135" s="155">
        <f>IF(N135="nulová",J135,0)</f>
        <v>0</v>
      </c>
      <c r="BJ135" s="18" t="s">
        <v>88</v>
      </c>
      <c r="BK135" s="156">
        <f>ROUND(I135*H135,3)</f>
        <v>0</v>
      </c>
      <c r="BL135" s="18" t="s">
        <v>135</v>
      </c>
      <c r="BM135" s="154" t="s">
        <v>146</v>
      </c>
    </row>
    <row r="136" spans="1:65" s="15" customFormat="1" ht="11.25">
      <c r="B136" s="174"/>
      <c r="D136" s="158" t="s">
        <v>137</v>
      </c>
      <c r="E136" s="175" t="s">
        <v>1</v>
      </c>
      <c r="F136" s="176" t="s">
        <v>147</v>
      </c>
      <c r="H136" s="175" t="s">
        <v>1</v>
      </c>
      <c r="I136" s="177"/>
      <c r="L136" s="174"/>
      <c r="M136" s="178"/>
      <c r="N136" s="179"/>
      <c r="O136" s="179"/>
      <c r="P136" s="179"/>
      <c r="Q136" s="179"/>
      <c r="R136" s="179"/>
      <c r="S136" s="179"/>
      <c r="T136" s="180"/>
      <c r="AT136" s="175" t="s">
        <v>137</v>
      </c>
      <c r="AU136" s="175" t="s">
        <v>88</v>
      </c>
      <c r="AV136" s="15" t="s">
        <v>84</v>
      </c>
      <c r="AW136" s="15" t="s">
        <v>30</v>
      </c>
      <c r="AX136" s="15" t="s">
        <v>76</v>
      </c>
      <c r="AY136" s="175" t="s">
        <v>128</v>
      </c>
    </row>
    <row r="137" spans="1:65" s="13" customFormat="1" ht="11.25">
      <c r="B137" s="157"/>
      <c r="D137" s="158" t="s">
        <v>137</v>
      </c>
      <c r="E137" s="159" t="s">
        <v>1</v>
      </c>
      <c r="F137" s="160" t="s">
        <v>148</v>
      </c>
      <c r="H137" s="161">
        <v>14.784000000000001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137</v>
      </c>
      <c r="AU137" s="159" t="s">
        <v>88</v>
      </c>
      <c r="AV137" s="13" t="s">
        <v>88</v>
      </c>
      <c r="AW137" s="13" t="s">
        <v>30</v>
      </c>
      <c r="AX137" s="13" t="s">
        <v>76</v>
      </c>
      <c r="AY137" s="159" t="s">
        <v>128</v>
      </c>
    </row>
    <row r="138" spans="1:65" s="13" customFormat="1" ht="11.25">
      <c r="B138" s="157"/>
      <c r="D138" s="158" t="s">
        <v>137</v>
      </c>
      <c r="E138" s="159" t="s">
        <v>1</v>
      </c>
      <c r="F138" s="160" t="s">
        <v>149</v>
      </c>
      <c r="H138" s="161">
        <v>0.42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137</v>
      </c>
      <c r="AU138" s="159" t="s">
        <v>88</v>
      </c>
      <c r="AV138" s="13" t="s">
        <v>88</v>
      </c>
      <c r="AW138" s="13" t="s">
        <v>30</v>
      </c>
      <c r="AX138" s="13" t="s">
        <v>76</v>
      </c>
      <c r="AY138" s="159" t="s">
        <v>128</v>
      </c>
    </row>
    <row r="139" spans="1:65" s="13" customFormat="1" ht="11.25">
      <c r="B139" s="157"/>
      <c r="D139" s="158" t="s">
        <v>137</v>
      </c>
      <c r="E139" s="159" t="s">
        <v>1</v>
      </c>
      <c r="F139" s="160" t="s">
        <v>150</v>
      </c>
      <c r="H139" s="161">
        <v>3.0150000000000001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137</v>
      </c>
      <c r="AU139" s="159" t="s">
        <v>88</v>
      </c>
      <c r="AV139" s="13" t="s">
        <v>88</v>
      </c>
      <c r="AW139" s="13" t="s">
        <v>30</v>
      </c>
      <c r="AX139" s="13" t="s">
        <v>76</v>
      </c>
      <c r="AY139" s="159" t="s">
        <v>128</v>
      </c>
    </row>
    <row r="140" spans="1:65" s="16" customFormat="1" ht="11.25">
      <c r="B140" s="181"/>
      <c r="D140" s="158" t="s">
        <v>137</v>
      </c>
      <c r="E140" s="182" t="s">
        <v>1</v>
      </c>
      <c r="F140" s="183" t="s">
        <v>151</v>
      </c>
      <c r="H140" s="184">
        <v>18.219000000000001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137</v>
      </c>
      <c r="AU140" s="182" t="s">
        <v>88</v>
      </c>
      <c r="AV140" s="16" t="s">
        <v>135</v>
      </c>
      <c r="AW140" s="16" t="s">
        <v>30</v>
      </c>
      <c r="AX140" s="16" t="s">
        <v>84</v>
      </c>
      <c r="AY140" s="182" t="s">
        <v>128</v>
      </c>
    </row>
    <row r="141" spans="1:65" s="2" customFormat="1" ht="14.45" customHeight="1">
      <c r="A141" s="33"/>
      <c r="B141" s="142"/>
      <c r="C141" s="143" t="s">
        <v>135</v>
      </c>
      <c r="D141" s="143" t="s">
        <v>131</v>
      </c>
      <c r="E141" s="144" t="s">
        <v>152</v>
      </c>
      <c r="F141" s="145" t="s">
        <v>153</v>
      </c>
      <c r="G141" s="146" t="s">
        <v>134</v>
      </c>
      <c r="H141" s="147">
        <v>18.219000000000001</v>
      </c>
      <c r="I141" s="148"/>
      <c r="J141" s="147">
        <f>ROUND(I141*H141,3)</f>
        <v>0</v>
      </c>
      <c r="K141" s="149"/>
      <c r="L141" s="34"/>
      <c r="M141" s="150" t="s">
        <v>1</v>
      </c>
      <c r="N141" s="151" t="s">
        <v>42</v>
      </c>
      <c r="O141" s="59"/>
      <c r="P141" s="152">
        <f>O141*H141</f>
        <v>0</v>
      </c>
      <c r="Q141" s="152">
        <v>3.7799999999999999E-3</v>
      </c>
      <c r="R141" s="152">
        <f>Q141*H141</f>
        <v>6.886782000000001E-2</v>
      </c>
      <c r="S141" s="152">
        <v>0</v>
      </c>
      <c r="T141" s="15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4" t="s">
        <v>135</v>
      </c>
      <c r="AT141" s="154" t="s">
        <v>131</v>
      </c>
      <c r="AU141" s="154" t="s">
        <v>88</v>
      </c>
      <c r="AY141" s="18" t="s">
        <v>128</v>
      </c>
      <c r="BE141" s="155">
        <f>IF(N141="základná",J141,0)</f>
        <v>0</v>
      </c>
      <c r="BF141" s="155">
        <f>IF(N141="znížená",J141,0)</f>
        <v>0</v>
      </c>
      <c r="BG141" s="155">
        <f>IF(N141="zákl. prenesená",J141,0)</f>
        <v>0</v>
      </c>
      <c r="BH141" s="155">
        <f>IF(N141="zníž. prenesená",J141,0)</f>
        <v>0</v>
      </c>
      <c r="BI141" s="155">
        <f>IF(N141="nulová",J141,0)</f>
        <v>0</v>
      </c>
      <c r="BJ141" s="18" t="s">
        <v>88</v>
      </c>
      <c r="BK141" s="156">
        <f>ROUND(I141*H141,3)</f>
        <v>0</v>
      </c>
      <c r="BL141" s="18" t="s">
        <v>135</v>
      </c>
      <c r="BM141" s="154" t="s">
        <v>154</v>
      </c>
    </row>
    <row r="142" spans="1:65" s="15" customFormat="1" ht="11.25">
      <c r="B142" s="174"/>
      <c r="D142" s="158" t="s">
        <v>137</v>
      </c>
      <c r="E142" s="175" t="s">
        <v>1</v>
      </c>
      <c r="F142" s="176" t="s">
        <v>147</v>
      </c>
      <c r="H142" s="175" t="s">
        <v>1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137</v>
      </c>
      <c r="AU142" s="175" t="s">
        <v>88</v>
      </c>
      <c r="AV142" s="15" t="s">
        <v>84</v>
      </c>
      <c r="AW142" s="15" t="s">
        <v>30</v>
      </c>
      <c r="AX142" s="15" t="s">
        <v>76</v>
      </c>
      <c r="AY142" s="175" t="s">
        <v>128</v>
      </c>
    </row>
    <row r="143" spans="1:65" s="13" customFormat="1" ht="11.25">
      <c r="B143" s="157"/>
      <c r="D143" s="158" t="s">
        <v>137</v>
      </c>
      <c r="E143" s="159" t="s">
        <v>1</v>
      </c>
      <c r="F143" s="160" t="s">
        <v>148</v>
      </c>
      <c r="H143" s="161">
        <v>14.784000000000001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137</v>
      </c>
      <c r="AU143" s="159" t="s">
        <v>88</v>
      </c>
      <c r="AV143" s="13" t="s">
        <v>88</v>
      </c>
      <c r="AW143" s="13" t="s">
        <v>30</v>
      </c>
      <c r="AX143" s="13" t="s">
        <v>76</v>
      </c>
      <c r="AY143" s="159" t="s">
        <v>128</v>
      </c>
    </row>
    <row r="144" spans="1:65" s="13" customFormat="1" ht="11.25">
      <c r="B144" s="157"/>
      <c r="D144" s="158" t="s">
        <v>137</v>
      </c>
      <c r="E144" s="159" t="s">
        <v>1</v>
      </c>
      <c r="F144" s="160" t="s">
        <v>149</v>
      </c>
      <c r="H144" s="161">
        <v>0.42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137</v>
      </c>
      <c r="AU144" s="159" t="s">
        <v>88</v>
      </c>
      <c r="AV144" s="13" t="s">
        <v>88</v>
      </c>
      <c r="AW144" s="13" t="s">
        <v>30</v>
      </c>
      <c r="AX144" s="13" t="s">
        <v>76</v>
      </c>
      <c r="AY144" s="159" t="s">
        <v>128</v>
      </c>
    </row>
    <row r="145" spans="1:65" s="13" customFormat="1" ht="11.25">
      <c r="B145" s="157"/>
      <c r="D145" s="158" t="s">
        <v>137</v>
      </c>
      <c r="E145" s="159" t="s">
        <v>1</v>
      </c>
      <c r="F145" s="160" t="s">
        <v>150</v>
      </c>
      <c r="H145" s="161">
        <v>3.0150000000000001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137</v>
      </c>
      <c r="AU145" s="159" t="s">
        <v>88</v>
      </c>
      <c r="AV145" s="13" t="s">
        <v>88</v>
      </c>
      <c r="AW145" s="13" t="s">
        <v>30</v>
      </c>
      <c r="AX145" s="13" t="s">
        <v>76</v>
      </c>
      <c r="AY145" s="159" t="s">
        <v>128</v>
      </c>
    </row>
    <row r="146" spans="1:65" s="16" customFormat="1" ht="11.25">
      <c r="B146" s="181"/>
      <c r="D146" s="158" t="s">
        <v>137</v>
      </c>
      <c r="E146" s="182" t="s">
        <v>1</v>
      </c>
      <c r="F146" s="183" t="s">
        <v>151</v>
      </c>
      <c r="H146" s="184">
        <v>18.219000000000001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137</v>
      </c>
      <c r="AU146" s="182" t="s">
        <v>88</v>
      </c>
      <c r="AV146" s="16" t="s">
        <v>135</v>
      </c>
      <c r="AW146" s="16" t="s">
        <v>30</v>
      </c>
      <c r="AX146" s="16" t="s">
        <v>84</v>
      </c>
      <c r="AY146" s="182" t="s">
        <v>128</v>
      </c>
    </row>
    <row r="147" spans="1:65" s="2" customFormat="1" ht="24.2" customHeight="1">
      <c r="A147" s="33"/>
      <c r="B147" s="142"/>
      <c r="C147" s="143" t="s">
        <v>155</v>
      </c>
      <c r="D147" s="143" t="s">
        <v>131</v>
      </c>
      <c r="E147" s="144" t="s">
        <v>156</v>
      </c>
      <c r="F147" s="145" t="s">
        <v>157</v>
      </c>
      <c r="G147" s="146" t="s">
        <v>134</v>
      </c>
      <c r="H147" s="147">
        <v>20.85</v>
      </c>
      <c r="I147" s="148"/>
      <c r="J147" s="147">
        <f>ROUND(I147*H147,3)</f>
        <v>0</v>
      </c>
      <c r="K147" s="149"/>
      <c r="L147" s="34"/>
      <c r="M147" s="150" t="s">
        <v>1</v>
      </c>
      <c r="N147" s="151" t="s">
        <v>42</v>
      </c>
      <c r="O147" s="59"/>
      <c r="P147" s="152">
        <f>O147*H147</f>
        <v>0</v>
      </c>
      <c r="Q147" s="152">
        <v>3.2200000000000002E-3</v>
      </c>
      <c r="R147" s="152">
        <f>Q147*H147</f>
        <v>6.7137000000000002E-2</v>
      </c>
      <c r="S147" s="152">
        <v>0</v>
      </c>
      <c r="T147" s="15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4" t="s">
        <v>135</v>
      </c>
      <c r="AT147" s="154" t="s">
        <v>131</v>
      </c>
      <c r="AU147" s="154" t="s">
        <v>88</v>
      </c>
      <c r="AY147" s="18" t="s">
        <v>128</v>
      </c>
      <c r="BE147" s="155">
        <f>IF(N147="základná",J147,0)</f>
        <v>0</v>
      </c>
      <c r="BF147" s="155">
        <f>IF(N147="znížená",J147,0)</f>
        <v>0</v>
      </c>
      <c r="BG147" s="155">
        <f>IF(N147="zákl. prenesená",J147,0)</f>
        <v>0</v>
      </c>
      <c r="BH147" s="155">
        <f>IF(N147="zníž. prenesená",J147,0)</f>
        <v>0</v>
      </c>
      <c r="BI147" s="155">
        <f>IF(N147="nulová",J147,0)</f>
        <v>0</v>
      </c>
      <c r="BJ147" s="18" t="s">
        <v>88</v>
      </c>
      <c r="BK147" s="156">
        <f>ROUND(I147*H147,3)</f>
        <v>0</v>
      </c>
      <c r="BL147" s="18" t="s">
        <v>135</v>
      </c>
      <c r="BM147" s="154" t="s">
        <v>158</v>
      </c>
    </row>
    <row r="148" spans="1:65" s="13" customFormat="1" ht="11.25">
      <c r="B148" s="157"/>
      <c r="D148" s="158" t="s">
        <v>137</v>
      </c>
      <c r="E148" s="159" t="s">
        <v>1</v>
      </c>
      <c r="F148" s="160" t="s">
        <v>159</v>
      </c>
      <c r="H148" s="161">
        <v>20.85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137</v>
      </c>
      <c r="AU148" s="159" t="s">
        <v>88</v>
      </c>
      <c r="AV148" s="13" t="s">
        <v>88</v>
      </c>
      <c r="AW148" s="13" t="s">
        <v>30</v>
      </c>
      <c r="AX148" s="13" t="s">
        <v>84</v>
      </c>
      <c r="AY148" s="159" t="s">
        <v>128</v>
      </c>
    </row>
    <row r="149" spans="1:65" s="2" customFormat="1" ht="24.2" customHeight="1">
      <c r="A149" s="33"/>
      <c r="B149" s="142"/>
      <c r="C149" s="143" t="s">
        <v>129</v>
      </c>
      <c r="D149" s="143" t="s">
        <v>131</v>
      </c>
      <c r="E149" s="144" t="s">
        <v>160</v>
      </c>
      <c r="F149" s="145" t="s">
        <v>161</v>
      </c>
      <c r="G149" s="146" t="s">
        <v>134</v>
      </c>
      <c r="H149" s="147">
        <v>20.85</v>
      </c>
      <c r="I149" s="148"/>
      <c r="J149" s="147">
        <f>ROUND(I149*H149,3)</f>
        <v>0</v>
      </c>
      <c r="K149" s="149"/>
      <c r="L149" s="34"/>
      <c r="M149" s="150" t="s">
        <v>1</v>
      </c>
      <c r="N149" s="151" t="s">
        <v>42</v>
      </c>
      <c r="O149" s="59"/>
      <c r="P149" s="152">
        <f>O149*H149</f>
        <v>0</v>
      </c>
      <c r="Q149" s="152">
        <v>4.15E-3</v>
      </c>
      <c r="R149" s="152">
        <f>Q149*H149</f>
        <v>8.6527500000000007E-2</v>
      </c>
      <c r="S149" s="152">
        <v>0</v>
      </c>
      <c r="T149" s="15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4" t="s">
        <v>135</v>
      </c>
      <c r="AT149" s="154" t="s">
        <v>131</v>
      </c>
      <c r="AU149" s="154" t="s">
        <v>88</v>
      </c>
      <c r="AY149" s="18" t="s">
        <v>128</v>
      </c>
      <c r="BE149" s="155">
        <f>IF(N149="základná",J149,0)</f>
        <v>0</v>
      </c>
      <c r="BF149" s="155">
        <f>IF(N149="znížená",J149,0)</f>
        <v>0</v>
      </c>
      <c r="BG149" s="155">
        <f>IF(N149="zákl. prenesená",J149,0)</f>
        <v>0</v>
      </c>
      <c r="BH149" s="155">
        <f>IF(N149="zníž. prenesená",J149,0)</f>
        <v>0</v>
      </c>
      <c r="BI149" s="155">
        <f>IF(N149="nulová",J149,0)</f>
        <v>0</v>
      </c>
      <c r="BJ149" s="18" t="s">
        <v>88</v>
      </c>
      <c r="BK149" s="156">
        <f>ROUND(I149*H149,3)</f>
        <v>0</v>
      </c>
      <c r="BL149" s="18" t="s">
        <v>135</v>
      </c>
      <c r="BM149" s="154" t="s">
        <v>162</v>
      </c>
    </row>
    <row r="150" spans="1:65" s="15" customFormat="1" ht="11.25">
      <c r="B150" s="174"/>
      <c r="D150" s="158" t="s">
        <v>137</v>
      </c>
      <c r="E150" s="175" t="s">
        <v>1</v>
      </c>
      <c r="F150" s="176" t="s">
        <v>163</v>
      </c>
      <c r="H150" s="175" t="s">
        <v>1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137</v>
      </c>
      <c r="AU150" s="175" t="s">
        <v>88</v>
      </c>
      <c r="AV150" s="15" t="s">
        <v>84</v>
      </c>
      <c r="AW150" s="15" t="s">
        <v>30</v>
      </c>
      <c r="AX150" s="15" t="s">
        <v>76</v>
      </c>
      <c r="AY150" s="175" t="s">
        <v>128</v>
      </c>
    </row>
    <row r="151" spans="1:65" s="13" customFormat="1" ht="11.25">
      <c r="B151" s="157"/>
      <c r="D151" s="158" t="s">
        <v>137</v>
      </c>
      <c r="E151" s="159" t="s">
        <v>1</v>
      </c>
      <c r="F151" s="160" t="s">
        <v>164</v>
      </c>
      <c r="H151" s="161">
        <v>10.050000000000001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137</v>
      </c>
      <c r="AU151" s="159" t="s">
        <v>88</v>
      </c>
      <c r="AV151" s="13" t="s">
        <v>88</v>
      </c>
      <c r="AW151" s="13" t="s">
        <v>30</v>
      </c>
      <c r="AX151" s="13" t="s">
        <v>76</v>
      </c>
      <c r="AY151" s="159" t="s">
        <v>128</v>
      </c>
    </row>
    <row r="152" spans="1:65" s="13" customFormat="1" ht="11.25">
      <c r="B152" s="157"/>
      <c r="D152" s="158" t="s">
        <v>137</v>
      </c>
      <c r="E152" s="159" t="s">
        <v>1</v>
      </c>
      <c r="F152" s="160" t="s">
        <v>165</v>
      </c>
      <c r="H152" s="161">
        <v>10.56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137</v>
      </c>
      <c r="AU152" s="159" t="s">
        <v>88</v>
      </c>
      <c r="AV152" s="13" t="s">
        <v>88</v>
      </c>
      <c r="AW152" s="13" t="s">
        <v>30</v>
      </c>
      <c r="AX152" s="13" t="s">
        <v>76</v>
      </c>
      <c r="AY152" s="159" t="s">
        <v>128</v>
      </c>
    </row>
    <row r="153" spans="1:65" s="13" customFormat="1" ht="11.25">
      <c r="B153" s="157"/>
      <c r="D153" s="158" t="s">
        <v>137</v>
      </c>
      <c r="E153" s="159" t="s">
        <v>1</v>
      </c>
      <c r="F153" s="160" t="s">
        <v>166</v>
      </c>
      <c r="H153" s="161">
        <v>0.24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137</v>
      </c>
      <c r="AU153" s="159" t="s">
        <v>88</v>
      </c>
      <c r="AV153" s="13" t="s">
        <v>88</v>
      </c>
      <c r="AW153" s="13" t="s">
        <v>30</v>
      </c>
      <c r="AX153" s="13" t="s">
        <v>76</v>
      </c>
      <c r="AY153" s="159" t="s">
        <v>128</v>
      </c>
    </row>
    <row r="154" spans="1:65" s="16" customFormat="1" ht="11.25">
      <c r="B154" s="181"/>
      <c r="D154" s="158" t="s">
        <v>137</v>
      </c>
      <c r="E154" s="182" t="s">
        <v>89</v>
      </c>
      <c r="F154" s="183" t="s">
        <v>151</v>
      </c>
      <c r="H154" s="184">
        <v>20.85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137</v>
      </c>
      <c r="AU154" s="182" t="s">
        <v>88</v>
      </c>
      <c r="AV154" s="16" t="s">
        <v>135</v>
      </c>
      <c r="AW154" s="16" t="s">
        <v>30</v>
      </c>
      <c r="AX154" s="16" t="s">
        <v>84</v>
      </c>
      <c r="AY154" s="182" t="s">
        <v>128</v>
      </c>
    </row>
    <row r="155" spans="1:65" s="2" customFormat="1" ht="24.2" customHeight="1">
      <c r="A155" s="33"/>
      <c r="B155" s="142"/>
      <c r="C155" s="143" t="s">
        <v>167</v>
      </c>
      <c r="D155" s="143" t="s">
        <v>131</v>
      </c>
      <c r="E155" s="144" t="s">
        <v>168</v>
      </c>
      <c r="F155" s="145" t="s">
        <v>169</v>
      </c>
      <c r="G155" s="146" t="s">
        <v>134</v>
      </c>
      <c r="H155" s="147">
        <v>13.574999999999999</v>
      </c>
      <c r="I155" s="148"/>
      <c r="J155" s="147">
        <f>ROUND(I155*H155,3)</f>
        <v>0</v>
      </c>
      <c r="K155" s="149"/>
      <c r="L155" s="34"/>
      <c r="M155" s="150" t="s">
        <v>1</v>
      </c>
      <c r="N155" s="151" t="s">
        <v>42</v>
      </c>
      <c r="O155" s="59"/>
      <c r="P155" s="152">
        <f>O155*H155</f>
        <v>0</v>
      </c>
      <c r="Q155" s="152">
        <v>1.072E-2</v>
      </c>
      <c r="R155" s="152">
        <f>Q155*H155</f>
        <v>0.14552399999999999</v>
      </c>
      <c r="S155" s="152">
        <v>0</v>
      </c>
      <c r="T155" s="15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4" t="s">
        <v>135</v>
      </c>
      <c r="AT155" s="154" t="s">
        <v>131</v>
      </c>
      <c r="AU155" s="154" t="s">
        <v>88</v>
      </c>
      <c r="AY155" s="18" t="s">
        <v>128</v>
      </c>
      <c r="BE155" s="155">
        <f>IF(N155="základná",J155,0)</f>
        <v>0</v>
      </c>
      <c r="BF155" s="155">
        <f>IF(N155="znížená",J155,0)</f>
        <v>0</v>
      </c>
      <c r="BG155" s="155">
        <f>IF(N155="zákl. prenesená",J155,0)</f>
        <v>0</v>
      </c>
      <c r="BH155" s="155">
        <f>IF(N155="zníž. prenesená",J155,0)</f>
        <v>0</v>
      </c>
      <c r="BI155" s="155">
        <f>IF(N155="nulová",J155,0)</f>
        <v>0</v>
      </c>
      <c r="BJ155" s="18" t="s">
        <v>88</v>
      </c>
      <c r="BK155" s="156">
        <f>ROUND(I155*H155,3)</f>
        <v>0</v>
      </c>
      <c r="BL155" s="18" t="s">
        <v>135</v>
      </c>
      <c r="BM155" s="154" t="s">
        <v>170</v>
      </c>
    </row>
    <row r="156" spans="1:65" s="13" customFormat="1" ht="11.25">
      <c r="B156" s="157"/>
      <c r="D156" s="158" t="s">
        <v>137</v>
      </c>
      <c r="E156" s="159" t="s">
        <v>1</v>
      </c>
      <c r="F156" s="160" t="s">
        <v>171</v>
      </c>
      <c r="H156" s="161">
        <v>13.2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137</v>
      </c>
      <c r="AU156" s="159" t="s">
        <v>88</v>
      </c>
      <c r="AV156" s="13" t="s">
        <v>88</v>
      </c>
      <c r="AW156" s="13" t="s">
        <v>30</v>
      </c>
      <c r="AX156" s="13" t="s">
        <v>76</v>
      </c>
      <c r="AY156" s="159" t="s">
        <v>128</v>
      </c>
    </row>
    <row r="157" spans="1:65" s="13" customFormat="1" ht="11.25">
      <c r="B157" s="157"/>
      <c r="D157" s="158" t="s">
        <v>137</v>
      </c>
      <c r="E157" s="159" t="s">
        <v>1</v>
      </c>
      <c r="F157" s="160" t="s">
        <v>172</v>
      </c>
      <c r="H157" s="161">
        <v>0.375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137</v>
      </c>
      <c r="AU157" s="159" t="s">
        <v>88</v>
      </c>
      <c r="AV157" s="13" t="s">
        <v>88</v>
      </c>
      <c r="AW157" s="13" t="s">
        <v>30</v>
      </c>
      <c r="AX157" s="13" t="s">
        <v>76</v>
      </c>
      <c r="AY157" s="159" t="s">
        <v>128</v>
      </c>
    </row>
    <row r="158" spans="1:65" s="16" customFormat="1" ht="11.25">
      <c r="B158" s="181"/>
      <c r="D158" s="158" t="s">
        <v>137</v>
      </c>
      <c r="E158" s="182" t="s">
        <v>1</v>
      </c>
      <c r="F158" s="183" t="s">
        <v>151</v>
      </c>
      <c r="H158" s="184">
        <v>13.574999999999999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137</v>
      </c>
      <c r="AU158" s="182" t="s">
        <v>88</v>
      </c>
      <c r="AV158" s="16" t="s">
        <v>135</v>
      </c>
      <c r="AW158" s="16" t="s">
        <v>30</v>
      </c>
      <c r="AX158" s="16" t="s">
        <v>84</v>
      </c>
      <c r="AY158" s="182" t="s">
        <v>128</v>
      </c>
    </row>
    <row r="159" spans="1:65" s="12" customFormat="1" ht="22.9" customHeight="1">
      <c r="B159" s="129"/>
      <c r="D159" s="130" t="s">
        <v>75</v>
      </c>
      <c r="E159" s="140" t="s">
        <v>173</v>
      </c>
      <c r="F159" s="140" t="s">
        <v>174</v>
      </c>
      <c r="I159" s="132"/>
      <c r="J159" s="141">
        <f>BK159</f>
        <v>0</v>
      </c>
      <c r="L159" s="129"/>
      <c r="M159" s="134"/>
      <c r="N159" s="135"/>
      <c r="O159" s="135"/>
      <c r="P159" s="136">
        <f>SUM(P160:P184)</f>
        <v>0</v>
      </c>
      <c r="Q159" s="135"/>
      <c r="R159" s="136">
        <f>SUM(R160:R184)</f>
        <v>2.4340828299999999</v>
      </c>
      <c r="S159" s="135"/>
      <c r="T159" s="137">
        <f>SUM(T160:T184)</f>
        <v>2.8980000000000001</v>
      </c>
      <c r="AR159" s="130" t="s">
        <v>84</v>
      </c>
      <c r="AT159" s="138" t="s">
        <v>75</v>
      </c>
      <c r="AU159" s="138" t="s">
        <v>84</v>
      </c>
      <c r="AY159" s="130" t="s">
        <v>128</v>
      </c>
      <c r="BK159" s="139">
        <f>SUM(BK160:BK184)</f>
        <v>0</v>
      </c>
    </row>
    <row r="160" spans="1:65" s="2" customFormat="1" ht="24.2" customHeight="1">
      <c r="A160" s="33"/>
      <c r="B160" s="142"/>
      <c r="C160" s="143" t="s">
        <v>175</v>
      </c>
      <c r="D160" s="143" t="s">
        <v>131</v>
      </c>
      <c r="E160" s="144" t="s">
        <v>176</v>
      </c>
      <c r="F160" s="145" t="s">
        <v>177</v>
      </c>
      <c r="G160" s="146" t="s">
        <v>134</v>
      </c>
      <c r="H160" s="147">
        <v>147.233</v>
      </c>
      <c r="I160" s="148"/>
      <c r="J160" s="147">
        <f>ROUND(I160*H160,3)</f>
        <v>0</v>
      </c>
      <c r="K160" s="149"/>
      <c r="L160" s="34"/>
      <c r="M160" s="150" t="s">
        <v>1</v>
      </c>
      <c r="N160" s="151" t="s">
        <v>42</v>
      </c>
      <c r="O160" s="59"/>
      <c r="P160" s="152">
        <f>O160*H160</f>
        <v>0</v>
      </c>
      <c r="Q160" s="152">
        <v>1.601E-2</v>
      </c>
      <c r="R160" s="152">
        <f>Q160*H160</f>
        <v>2.35720033</v>
      </c>
      <c r="S160" s="152">
        <v>0</v>
      </c>
      <c r="T160" s="15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4" t="s">
        <v>135</v>
      </c>
      <c r="AT160" s="154" t="s">
        <v>131</v>
      </c>
      <c r="AU160" s="154" t="s">
        <v>88</v>
      </c>
      <c r="AY160" s="18" t="s">
        <v>128</v>
      </c>
      <c r="BE160" s="155">
        <f>IF(N160="základná",J160,0)</f>
        <v>0</v>
      </c>
      <c r="BF160" s="155">
        <f>IF(N160="znížená",J160,0)</f>
        <v>0</v>
      </c>
      <c r="BG160" s="155">
        <f>IF(N160="zákl. prenesená",J160,0)</f>
        <v>0</v>
      </c>
      <c r="BH160" s="155">
        <f>IF(N160="zníž. prenesená",J160,0)</f>
        <v>0</v>
      </c>
      <c r="BI160" s="155">
        <f>IF(N160="nulová",J160,0)</f>
        <v>0</v>
      </c>
      <c r="BJ160" s="18" t="s">
        <v>88</v>
      </c>
      <c r="BK160" s="156">
        <f>ROUND(I160*H160,3)</f>
        <v>0</v>
      </c>
      <c r="BL160" s="18" t="s">
        <v>135</v>
      </c>
      <c r="BM160" s="154" t="s">
        <v>178</v>
      </c>
    </row>
    <row r="161" spans="1:65" s="13" customFormat="1" ht="11.25">
      <c r="B161" s="157"/>
      <c r="D161" s="158" t="s">
        <v>137</v>
      </c>
      <c r="E161" s="159" t="s">
        <v>1</v>
      </c>
      <c r="F161" s="160" t="s">
        <v>179</v>
      </c>
      <c r="H161" s="161">
        <v>147.233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137</v>
      </c>
      <c r="AU161" s="159" t="s">
        <v>88</v>
      </c>
      <c r="AV161" s="13" t="s">
        <v>88</v>
      </c>
      <c r="AW161" s="13" t="s">
        <v>30</v>
      </c>
      <c r="AX161" s="13" t="s">
        <v>76</v>
      </c>
      <c r="AY161" s="159" t="s">
        <v>128</v>
      </c>
    </row>
    <row r="162" spans="1:65" s="16" customFormat="1" ht="11.25">
      <c r="B162" s="181"/>
      <c r="D162" s="158" t="s">
        <v>137</v>
      </c>
      <c r="E162" s="182" t="s">
        <v>86</v>
      </c>
      <c r="F162" s="183" t="s">
        <v>151</v>
      </c>
      <c r="H162" s="184">
        <v>147.233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137</v>
      </c>
      <c r="AU162" s="182" t="s">
        <v>88</v>
      </c>
      <c r="AV162" s="16" t="s">
        <v>135</v>
      </c>
      <c r="AW162" s="16" t="s">
        <v>30</v>
      </c>
      <c r="AX162" s="16" t="s">
        <v>84</v>
      </c>
      <c r="AY162" s="182" t="s">
        <v>128</v>
      </c>
    </row>
    <row r="163" spans="1:65" s="2" customFormat="1" ht="24.2" customHeight="1">
      <c r="A163" s="33"/>
      <c r="B163" s="142"/>
      <c r="C163" s="143" t="s">
        <v>173</v>
      </c>
      <c r="D163" s="143" t="s">
        <v>131</v>
      </c>
      <c r="E163" s="144" t="s">
        <v>180</v>
      </c>
      <c r="F163" s="145" t="s">
        <v>181</v>
      </c>
      <c r="G163" s="146" t="s">
        <v>134</v>
      </c>
      <c r="H163" s="147">
        <v>147.233</v>
      </c>
      <c r="I163" s="148"/>
      <c r="J163" s="147">
        <f>ROUND(I163*H163,3)</f>
        <v>0</v>
      </c>
      <c r="K163" s="149"/>
      <c r="L163" s="34"/>
      <c r="M163" s="150" t="s">
        <v>1</v>
      </c>
      <c r="N163" s="151" t="s">
        <v>42</v>
      </c>
      <c r="O163" s="59"/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4" t="s">
        <v>135</v>
      </c>
      <c r="AT163" s="154" t="s">
        <v>131</v>
      </c>
      <c r="AU163" s="154" t="s">
        <v>88</v>
      </c>
      <c r="AY163" s="18" t="s">
        <v>128</v>
      </c>
      <c r="BE163" s="155">
        <f>IF(N163="základná",J163,0)</f>
        <v>0</v>
      </c>
      <c r="BF163" s="155">
        <f>IF(N163="znížená",J163,0)</f>
        <v>0</v>
      </c>
      <c r="BG163" s="155">
        <f>IF(N163="zákl. prenesená",J163,0)</f>
        <v>0</v>
      </c>
      <c r="BH163" s="155">
        <f>IF(N163="zníž. prenesená",J163,0)</f>
        <v>0</v>
      </c>
      <c r="BI163" s="155">
        <f>IF(N163="nulová",J163,0)</f>
        <v>0</v>
      </c>
      <c r="BJ163" s="18" t="s">
        <v>88</v>
      </c>
      <c r="BK163" s="156">
        <f>ROUND(I163*H163,3)</f>
        <v>0</v>
      </c>
      <c r="BL163" s="18" t="s">
        <v>135</v>
      </c>
      <c r="BM163" s="154" t="s">
        <v>182</v>
      </c>
    </row>
    <row r="164" spans="1:65" s="13" customFormat="1" ht="11.25">
      <c r="B164" s="157"/>
      <c r="D164" s="158" t="s">
        <v>137</v>
      </c>
      <c r="E164" s="159" t="s">
        <v>1</v>
      </c>
      <c r="F164" s="160" t="s">
        <v>86</v>
      </c>
      <c r="H164" s="161">
        <v>147.233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137</v>
      </c>
      <c r="AU164" s="159" t="s">
        <v>88</v>
      </c>
      <c r="AV164" s="13" t="s">
        <v>88</v>
      </c>
      <c r="AW164" s="13" t="s">
        <v>30</v>
      </c>
      <c r="AX164" s="13" t="s">
        <v>84</v>
      </c>
      <c r="AY164" s="159" t="s">
        <v>128</v>
      </c>
    </row>
    <row r="165" spans="1:65" s="2" customFormat="1" ht="37.9" customHeight="1">
      <c r="A165" s="33"/>
      <c r="B165" s="142"/>
      <c r="C165" s="143" t="s">
        <v>183</v>
      </c>
      <c r="D165" s="143" t="s">
        <v>131</v>
      </c>
      <c r="E165" s="144" t="s">
        <v>184</v>
      </c>
      <c r="F165" s="145" t="s">
        <v>185</v>
      </c>
      <c r="G165" s="146" t="s">
        <v>134</v>
      </c>
      <c r="H165" s="147">
        <v>294.46600000000001</v>
      </c>
      <c r="I165" s="148"/>
      <c r="J165" s="147">
        <f>ROUND(I165*H165,3)</f>
        <v>0</v>
      </c>
      <c r="K165" s="149"/>
      <c r="L165" s="34"/>
      <c r="M165" s="150" t="s">
        <v>1</v>
      </c>
      <c r="N165" s="151" t="s">
        <v>42</v>
      </c>
      <c r="O165" s="59"/>
      <c r="P165" s="152">
        <f>O165*H165</f>
        <v>0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4" t="s">
        <v>135</v>
      </c>
      <c r="AT165" s="154" t="s">
        <v>131</v>
      </c>
      <c r="AU165" s="154" t="s">
        <v>88</v>
      </c>
      <c r="AY165" s="18" t="s">
        <v>128</v>
      </c>
      <c r="BE165" s="155">
        <f>IF(N165="základná",J165,0)</f>
        <v>0</v>
      </c>
      <c r="BF165" s="155">
        <f>IF(N165="znížená",J165,0)</f>
        <v>0</v>
      </c>
      <c r="BG165" s="155">
        <f>IF(N165="zákl. prenesená",J165,0)</f>
        <v>0</v>
      </c>
      <c r="BH165" s="155">
        <f>IF(N165="zníž. prenesená",J165,0)</f>
        <v>0</v>
      </c>
      <c r="BI165" s="155">
        <f>IF(N165="nulová",J165,0)</f>
        <v>0</v>
      </c>
      <c r="BJ165" s="18" t="s">
        <v>88</v>
      </c>
      <c r="BK165" s="156">
        <f>ROUND(I165*H165,3)</f>
        <v>0</v>
      </c>
      <c r="BL165" s="18" t="s">
        <v>135</v>
      </c>
      <c r="BM165" s="154" t="s">
        <v>186</v>
      </c>
    </row>
    <row r="166" spans="1:65" s="13" customFormat="1" ht="11.25">
      <c r="B166" s="157"/>
      <c r="D166" s="158" t="s">
        <v>137</v>
      </c>
      <c r="E166" s="159" t="s">
        <v>1</v>
      </c>
      <c r="F166" s="160" t="s">
        <v>187</v>
      </c>
      <c r="H166" s="161">
        <v>294.46600000000001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137</v>
      </c>
      <c r="AU166" s="159" t="s">
        <v>88</v>
      </c>
      <c r="AV166" s="13" t="s">
        <v>88</v>
      </c>
      <c r="AW166" s="13" t="s">
        <v>30</v>
      </c>
      <c r="AX166" s="13" t="s">
        <v>84</v>
      </c>
      <c r="AY166" s="159" t="s">
        <v>128</v>
      </c>
    </row>
    <row r="167" spans="1:65" s="2" customFormat="1" ht="24.2" customHeight="1">
      <c r="A167" s="33"/>
      <c r="B167" s="142"/>
      <c r="C167" s="143" t="s">
        <v>188</v>
      </c>
      <c r="D167" s="143" t="s">
        <v>131</v>
      </c>
      <c r="E167" s="144" t="s">
        <v>189</v>
      </c>
      <c r="F167" s="145" t="s">
        <v>190</v>
      </c>
      <c r="G167" s="146" t="s">
        <v>134</v>
      </c>
      <c r="H167" s="147">
        <v>50.25</v>
      </c>
      <c r="I167" s="148"/>
      <c r="J167" s="147">
        <f>ROUND(I167*H167,3)</f>
        <v>0</v>
      </c>
      <c r="K167" s="149"/>
      <c r="L167" s="34"/>
      <c r="M167" s="150" t="s">
        <v>1</v>
      </c>
      <c r="N167" s="151" t="s">
        <v>42</v>
      </c>
      <c r="O167" s="59"/>
      <c r="P167" s="152">
        <f>O167*H167</f>
        <v>0</v>
      </c>
      <c r="Q167" s="152">
        <v>1.5299999999999999E-3</v>
      </c>
      <c r="R167" s="152">
        <f>Q167*H167</f>
        <v>7.6882499999999993E-2</v>
      </c>
      <c r="S167" s="152">
        <v>0</v>
      </c>
      <c r="T167" s="15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4" t="s">
        <v>135</v>
      </c>
      <c r="AT167" s="154" t="s">
        <v>131</v>
      </c>
      <c r="AU167" s="154" t="s">
        <v>88</v>
      </c>
      <c r="AY167" s="18" t="s">
        <v>128</v>
      </c>
      <c r="BE167" s="155">
        <f>IF(N167="základná",J167,0)</f>
        <v>0</v>
      </c>
      <c r="BF167" s="155">
        <f>IF(N167="znížená",J167,0)</f>
        <v>0</v>
      </c>
      <c r="BG167" s="155">
        <f>IF(N167="zákl. prenesená",J167,0)</f>
        <v>0</v>
      </c>
      <c r="BH167" s="155">
        <f>IF(N167="zníž. prenesená",J167,0)</f>
        <v>0</v>
      </c>
      <c r="BI167" s="155">
        <f>IF(N167="nulová",J167,0)</f>
        <v>0</v>
      </c>
      <c r="BJ167" s="18" t="s">
        <v>88</v>
      </c>
      <c r="BK167" s="156">
        <f>ROUND(I167*H167,3)</f>
        <v>0</v>
      </c>
      <c r="BL167" s="18" t="s">
        <v>135</v>
      </c>
      <c r="BM167" s="154" t="s">
        <v>191</v>
      </c>
    </row>
    <row r="168" spans="1:65" s="13" customFormat="1" ht="11.25">
      <c r="B168" s="157"/>
      <c r="D168" s="158" t="s">
        <v>137</v>
      </c>
      <c r="E168" s="159" t="s">
        <v>1</v>
      </c>
      <c r="F168" s="160" t="s">
        <v>192</v>
      </c>
      <c r="H168" s="161">
        <v>50.25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137</v>
      </c>
      <c r="AU168" s="159" t="s">
        <v>88</v>
      </c>
      <c r="AV168" s="13" t="s">
        <v>88</v>
      </c>
      <c r="AW168" s="13" t="s">
        <v>30</v>
      </c>
      <c r="AX168" s="13" t="s">
        <v>84</v>
      </c>
      <c r="AY168" s="159" t="s">
        <v>128</v>
      </c>
    </row>
    <row r="169" spans="1:65" s="2" customFormat="1" ht="24.2" customHeight="1">
      <c r="A169" s="33"/>
      <c r="B169" s="142"/>
      <c r="C169" s="143" t="s">
        <v>193</v>
      </c>
      <c r="D169" s="143" t="s">
        <v>131</v>
      </c>
      <c r="E169" s="144" t="s">
        <v>194</v>
      </c>
      <c r="F169" s="145" t="s">
        <v>195</v>
      </c>
      <c r="G169" s="146" t="s">
        <v>196</v>
      </c>
      <c r="H169" s="147">
        <v>5</v>
      </c>
      <c r="I169" s="148"/>
      <c r="J169" s="147">
        <f>ROUND(I169*H169,3)</f>
        <v>0</v>
      </c>
      <c r="K169" s="149"/>
      <c r="L169" s="34"/>
      <c r="M169" s="150" t="s">
        <v>1</v>
      </c>
      <c r="N169" s="151" t="s">
        <v>42</v>
      </c>
      <c r="O169" s="59"/>
      <c r="P169" s="152">
        <f>O169*H169</f>
        <v>0</v>
      </c>
      <c r="Q169" s="152">
        <v>0</v>
      </c>
      <c r="R169" s="152">
        <f>Q169*H169</f>
        <v>0</v>
      </c>
      <c r="S169" s="152">
        <v>1.2E-2</v>
      </c>
      <c r="T169" s="153">
        <f>S169*H169</f>
        <v>0.06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4" t="s">
        <v>135</v>
      </c>
      <c r="AT169" s="154" t="s">
        <v>131</v>
      </c>
      <c r="AU169" s="154" t="s">
        <v>88</v>
      </c>
      <c r="AY169" s="18" t="s">
        <v>128</v>
      </c>
      <c r="BE169" s="155">
        <f>IF(N169="základná",J169,0)</f>
        <v>0</v>
      </c>
      <c r="BF169" s="155">
        <f>IF(N169="znížená",J169,0)</f>
        <v>0</v>
      </c>
      <c r="BG169" s="155">
        <f>IF(N169="zákl. prenesená",J169,0)</f>
        <v>0</v>
      </c>
      <c r="BH169" s="155">
        <f>IF(N169="zníž. prenesená",J169,0)</f>
        <v>0</v>
      </c>
      <c r="BI169" s="155">
        <f>IF(N169="nulová",J169,0)</f>
        <v>0</v>
      </c>
      <c r="BJ169" s="18" t="s">
        <v>88</v>
      </c>
      <c r="BK169" s="156">
        <f>ROUND(I169*H169,3)</f>
        <v>0</v>
      </c>
      <c r="BL169" s="18" t="s">
        <v>135</v>
      </c>
      <c r="BM169" s="154" t="s">
        <v>197</v>
      </c>
    </row>
    <row r="170" spans="1:65" s="13" customFormat="1" ht="11.25">
      <c r="B170" s="157"/>
      <c r="D170" s="158" t="s">
        <v>137</v>
      </c>
      <c r="E170" s="159" t="s">
        <v>1</v>
      </c>
      <c r="F170" s="160" t="s">
        <v>198</v>
      </c>
      <c r="H170" s="161">
        <v>5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137</v>
      </c>
      <c r="AU170" s="159" t="s">
        <v>88</v>
      </c>
      <c r="AV170" s="13" t="s">
        <v>88</v>
      </c>
      <c r="AW170" s="13" t="s">
        <v>30</v>
      </c>
      <c r="AX170" s="13" t="s">
        <v>84</v>
      </c>
      <c r="AY170" s="159" t="s">
        <v>128</v>
      </c>
    </row>
    <row r="171" spans="1:65" s="2" customFormat="1" ht="14.45" customHeight="1">
      <c r="A171" s="33"/>
      <c r="B171" s="142"/>
      <c r="C171" s="143" t="s">
        <v>199</v>
      </c>
      <c r="D171" s="143" t="s">
        <v>131</v>
      </c>
      <c r="E171" s="144" t="s">
        <v>200</v>
      </c>
      <c r="F171" s="145" t="s">
        <v>201</v>
      </c>
      <c r="G171" s="146" t="s">
        <v>202</v>
      </c>
      <c r="H171" s="147">
        <v>23.1</v>
      </c>
      <c r="I171" s="148"/>
      <c r="J171" s="147">
        <f>ROUND(I171*H171,3)</f>
        <v>0</v>
      </c>
      <c r="K171" s="149"/>
      <c r="L171" s="34"/>
      <c r="M171" s="150" t="s">
        <v>1</v>
      </c>
      <c r="N171" s="151" t="s">
        <v>42</v>
      </c>
      <c r="O171" s="59"/>
      <c r="P171" s="152">
        <f>O171*H171</f>
        <v>0</v>
      </c>
      <c r="Q171" s="152">
        <v>0</v>
      </c>
      <c r="R171" s="152">
        <f>Q171*H171</f>
        <v>0</v>
      </c>
      <c r="S171" s="152">
        <v>8.0000000000000002E-3</v>
      </c>
      <c r="T171" s="153">
        <f>S171*H171</f>
        <v>0.18480000000000002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4" t="s">
        <v>135</v>
      </c>
      <c r="AT171" s="154" t="s">
        <v>131</v>
      </c>
      <c r="AU171" s="154" t="s">
        <v>88</v>
      </c>
      <c r="AY171" s="18" t="s">
        <v>128</v>
      </c>
      <c r="BE171" s="155">
        <f>IF(N171="základná",J171,0)</f>
        <v>0</v>
      </c>
      <c r="BF171" s="155">
        <f>IF(N171="znížená",J171,0)</f>
        <v>0</v>
      </c>
      <c r="BG171" s="155">
        <f>IF(N171="zákl. prenesená",J171,0)</f>
        <v>0</v>
      </c>
      <c r="BH171" s="155">
        <f>IF(N171="zníž. prenesená",J171,0)</f>
        <v>0</v>
      </c>
      <c r="BI171" s="155">
        <f>IF(N171="nulová",J171,0)</f>
        <v>0</v>
      </c>
      <c r="BJ171" s="18" t="s">
        <v>88</v>
      </c>
      <c r="BK171" s="156">
        <f>ROUND(I171*H171,3)</f>
        <v>0</v>
      </c>
      <c r="BL171" s="18" t="s">
        <v>135</v>
      </c>
      <c r="BM171" s="154" t="s">
        <v>203</v>
      </c>
    </row>
    <row r="172" spans="1:65" s="13" customFormat="1" ht="11.25">
      <c r="B172" s="157"/>
      <c r="D172" s="158" t="s">
        <v>137</v>
      </c>
      <c r="E172" s="159" t="s">
        <v>1</v>
      </c>
      <c r="F172" s="160" t="s">
        <v>204</v>
      </c>
      <c r="H172" s="161">
        <v>23.1</v>
      </c>
      <c r="I172" s="162"/>
      <c r="L172" s="157"/>
      <c r="M172" s="163"/>
      <c r="N172" s="164"/>
      <c r="O172" s="164"/>
      <c r="P172" s="164"/>
      <c r="Q172" s="164"/>
      <c r="R172" s="164"/>
      <c r="S172" s="164"/>
      <c r="T172" s="165"/>
      <c r="AT172" s="159" t="s">
        <v>137</v>
      </c>
      <c r="AU172" s="159" t="s">
        <v>88</v>
      </c>
      <c r="AV172" s="13" t="s">
        <v>88</v>
      </c>
      <c r="AW172" s="13" t="s">
        <v>30</v>
      </c>
      <c r="AX172" s="13" t="s">
        <v>84</v>
      </c>
      <c r="AY172" s="159" t="s">
        <v>128</v>
      </c>
    </row>
    <row r="173" spans="1:65" s="2" customFormat="1" ht="24.2" customHeight="1">
      <c r="A173" s="33"/>
      <c r="B173" s="142"/>
      <c r="C173" s="143" t="s">
        <v>205</v>
      </c>
      <c r="D173" s="143" t="s">
        <v>131</v>
      </c>
      <c r="E173" s="144" t="s">
        <v>206</v>
      </c>
      <c r="F173" s="145" t="s">
        <v>207</v>
      </c>
      <c r="G173" s="146" t="s">
        <v>134</v>
      </c>
      <c r="H173" s="147">
        <v>106.128</v>
      </c>
      <c r="I173" s="148"/>
      <c r="J173" s="147">
        <f>ROUND(I173*H173,3)</f>
        <v>0</v>
      </c>
      <c r="K173" s="149"/>
      <c r="L173" s="34"/>
      <c r="M173" s="150" t="s">
        <v>1</v>
      </c>
      <c r="N173" s="151" t="s">
        <v>42</v>
      </c>
      <c r="O173" s="59"/>
      <c r="P173" s="152">
        <f>O173*H173</f>
        <v>0</v>
      </c>
      <c r="Q173" s="152">
        <v>0</v>
      </c>
      <c r="R173" s="152">
        <f>Q173*H173</f>
        <v>0</v>
      </c>
      <c r="S173" s="152">
        <v>2.5000000000000001E-2</v>
      </c>
      <c r="T173" s="153">
        <f>S173*H173</f>
        <v>2.6532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4" t="s">
        <v>135</v>
      </c>
      <c r="AT173" s="154" t="s">
        <v>131</v>
      </c>
      <c r="AU173" s="154" t="s">
        <v>88</v>
      </c>
      <c r="AY173" s="18" t="s">
        <v>128</v>
      </c>
      <c r="BE173" s="155">
        <f>IF(N173="základná",J173,0)</f>
        <v>0</v>
      </c>
      <c r="BF173" s="155">
        <f>IF(N173="znížená",J173,0)</f>
        <v>0</v>
      </c>
      <c r="BG173" s="155">
        <f>IF(N173="zákl. prenesená",J173,0)</f>
        <v>0</v>
      </c>
      <c r="BH173" s="155">
        <f>IF(N173="zníž. prenesená",J173,0)</f>
        <v>0</v>
      </c>
      <c r="BI173" s="155">
        <f>IF(N173="nulová",J173,0)</f>
        <v>0</v>
      </c>
      <c r="BJ173" s="18" t="s">
        <v>88</v>
      </c>
      <c r="BK173" s="156">
        <f>ROUND(I173*H173,3)</f>
        <v>0</v>
      </c>
      <c r="BL173" s="18" t="s">
        <v>135</v>
      </c>
      <c r="BM173" s="154" t="s">
        <v>208</v>
      </c>
    </row>
    <row r="174" spans="1:65" s="13" customFormat="1" ht="11.25">
      <c r="B174" s="157"/>
      <c r="D174" s="158" t="s">
        <v>137</v>
      </c>
      <c r="E174" s="159" t="s">
        <v>1</v>
      </c>
      <c r="F174" s="160" t="s">
        <v>209</v>
      </c>
      <c r="H174" s="161">
        <v>106.128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137</v>
      </c>
      <c r="AU174" s="159" t="s">
        <v>88</v>
      </c>
      <c r="AV174" s="13" t="s">
        <v>88</v>
      </c>
      <c r="AW174" s="13" t="s">
        <v>30</v>
      </c>
      <c r="AX174" s="13" t="s">
        <v>84</v>
      </c>
      <c r="AY174" s="159" t="s">
        <v>128</v>
      </c>
    </row>
    <row r="175" spans="1:65" s="2" customFormat="1" ht="24.2" customHeight="1">
      <c r="A175" s="33"/>
      <c r="B175" s="142"/>
      <c r="C175" s="143" t="s">
        <v>210</v>
      </c>
      <c r="D175" s="143" t="s">
        <v>131</v>
      </c>
      <c r="E175" s="144" t="s">
        <v>211</v>
      </c>
      <c r="F175" s="145" t="s">
        <v>212</v>
      </c>
      <c r="G175" s="146" t="s">
        <v>213</v>
      </c>
      <c r="H175" s="147">
        <v>2.927</v>
      </c>
      <c r="I175" s="148"/>
      <c r="J175" s="147">
        <f>ROUND(I175*H175,3)</f>
        <v>0</v>
      </c>
      <c r="K175" s="149"/>
      <c r="L175" s="34"/>
      <c r="M175" s="150" t="s">
        <v>1</v>
      </c>
      <c r="N175" s="151" t="s">
        <v>42</v>
      </c>
      <c r="O175" s="59"/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4" t="s">
        <v>135</v>
      </c>
      <c r="AT175" s="154" t="s">
        <v>131</v>
      </c>
      <c r="AU175" s="154" t="s">
        <v>88</v>
      </c>
      <c r="AY175" s="18" t="s">
        <v>128</v>
      </c>
      <c r="BE175" s="155">
        <f>IF(N175="základná",J175,0)</f>
        <v>0</v>
      </c>
      <c r="BF175" s="155">
        <f>IF(N175="znížená",J175,0)</f>
        <v>0</v>
      </c>
      <c r="BG175" s="155">
        <f>IF(N175="zákl. prenesená",J175,0)</f>
        <v>0</v>
      </c>
      <c r="BH175" s="155">
        <f>IF(N175="zníž. prenesená",J175,0)</f>
        <v>0</v>
      </c>
      <c r="BI175" s="155">
        <f>IF(N175="nulová",J175,0)</f>
        <v>0</v>
      </c>
      <c r="BJ175" s="18" t="s">
        <v>88</v>
      </c>
      <c r="BK175" s="156">
        <f>ROUND(I175*H175,3)</f>
        <v>0</v>
      </c>
      <c r="BL175" s="18" t="s">
        <v>135</v>
      </c>
      <c r="BM175" s="154" t="s">
        <v>214</v>
      </c>
    </row>
    <row r="176" spans="1:65" s="2" customFormat="1" ht="24.2" customHeight="1">
      <c r="A176" s="33"/>
      <c r="B176" s="142"/>
      <c r="C176" s="143" t="s">
        <v>215</v>
      </c>
      <c r="D176" s="143" t="s">
        <v>131</v>
      </c>
      <c r="E176" s="144" t="s">
        <v>216</v>
      </c>
      <c r="F176" s="145" t="s">
        <v>217</v>
      </c>
      <c r="G176" s="146" t="s">
        <v>213</v>
      </c>
      <c r="H176" s="147">
        <v>8.7810000000000006</v>
      </c>
      <c r="I176" s="148"/>
      <c r="J176" s="147">
        <f>ROUND(I176*H176,3)</f>
        <v>0</v>
      </c>
      <c r="K176" s="149"/>
      <c r="L176" s="34"/>
      <c r="M176" s="150" t="s">
        <v>1</v>
      </c>
      <c r="N176" s="151" t="s">
        <v>42</v>
      </c>
      <c r="O176" s="59"/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4" t="s">
        <v>135</v>
      </c>
      <c r="AT176" s="154" t="s">
        <v>131</v>
      </c>
      <c r="AU176" s="154" t="s">
        <v>88</v>
      </c>
      <c r="AY176" s="18" t="s">
        <v>128</v>
      </c>
      <c r="BE176" s="155">
        <f>IF(N176="základná",J176,0)</f>
        <v>0</v>
      </c>
      <c r="BF176" s="155">
        <f>IF(N176="znížená",J176,0)</f>
        <v>0</v>
      </c>
      <c r="BG176" s="155">
        <f>IF(N176="zákl. prenesená",J176,0)</f>
        <v>0</v>
      </c>
      <c r="BH176" s="155">
        <f>IF(N176="zníž. prenesená",J176,0)</f>
        <v>0</v>
      </c>
      <c r="BI176" s="155">
        <f>IF(N176="nulová",J176,0)</f>
        <v>0</v>
      </c>
      <c r="BJ176" s="18" t="s">
        <v>88</v>
      </c>
      <c r="BK176" s="156">
        <f>ROUND(I176*H176,3)</f>
        <v>0</v>
      </c>
      <c r="BL176" s="18" t="s">
        <v>135</v>
      </c>
      <c r="BM176" s="154" t="s">
        <v>218</v>
      </c>
    </row>
    <row r="177" spans="1:65" s="13" customFormat="1" ht="11.25">
      <c r="B177" s="157"/>
      <c r="D177" s="158" t="s">
        <v>137</v>
      </c>
      <c r="F177" s="160" t="s">
        <v>219</v>
      </c>
      <c r="H177" s="161">
        <v>8.7810000000000006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137</v>
      </c>
      <c r="AU177" s="159" t="s">
        <v>88</v>
      </c>
      <c r="AV177" s="13" t="s">
        <v>88</v>
      </c>
      <c r="AW177" s="13" t="s">
        <v>3</v>
      </c>
      <c r="AX177" s="13" t="s">
        <v>84</v>
      </c>
      <c r="AY177" s="159" t="s">
        <v>128</v>
      </c>
    </row>
    <row r="178" spans="1:65" s="2" customFormat="1" ht="14.45" customHeight="1">
      <c r="A178" s="33"/>
      <c r="B178" s="142"/>
      <c r="C178" s="143" t="s">
        <v>220</v>
      </c>
      <c r="D178" s="143" t="s">
        <v>131</v>
      </c>
      <c r="E178" s="144" t="s">
        <v>221</v>
      </c>
      <c r="F178" s="145" t="s">
        <v>222</v>
      </c>
      <c r="G178" s="146" t="s">
        <v>213</v>
      </c>
      <c r="H178" s="147">
        <v>2.927</v>
      </c>
      <c r="I178" s="148"/>
      <c r="J178" s="147">
        <f>ROUND(I178*H178,3)</f>
        <v>0</v>
      </c>
      <c r="K178" s="149"/>
      <c r="L178" s="34"/>
      <c r="M178" s="150" t="s">
        <v>1</v>
      </c>
      <c r="N178" s="151" t="s">
        <v>42</v>
      </c>
      <c r="O178" s="59"/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4" t="s">
        <v>135</v>
      </c>
      <c r="AT178" s="154" t="s">
        <v>131</v>
      </c>
      <c r="AU178" s="154" t="s">
        <v>88</v>
      </c>
      <c r="AY178" s="18" t="s">
        <v>128</v>
      </c>
      <c r="BE178" s="155">
        <f>IF(N178="základná",J178,0)</f>
        <v>0</v>
      </c>
      <c r="BF178" s="155">
        <f>IF(N178="znížená",J178,0)</f>
        <v>0</v>
      </c>
      <c r="BG178" s="155">
        <f>IF(N178="zákl. prenesená",J178,0)</f>
        <v>0</v>
      </c>
      <c r="BH178" s="155">
        <f>IF(N178="zníž. prenesená",J178,0)</f>
        <v>0</v>
      </c>
      <c r="BI178" s="155">
        <f>IF(N178="nulová",J178,0)</f>
        <v>0</v>
      </c>
      <c r="BJ178" s="18" t="s">
        <v>88</v>
      </c>
      <c r="BK178" s="156">
        <f>ROUND(I178*H178,3)</f>
        <v>0</v>
      </c>
      <c r="BL178" s="18" t="s">
        <v>135</v>
      </c>
      <c r="BM178" s="154" t="s">
        <v>223</v>
      </c>
    </row>
    <row r="179" spans="1:65" s="2" customFormat="1" ht="24.2" customHeight="1">
      <c r="A179" s="33"/>
      <c r="B179" s="142"/>
      <c r="C179" s="143" t="s">
        <v>224</v>
      </c>
      <c r="D179" s="143" t="s">
        <v>131</v>
      </c>
      <c r="E179" s="144" t="s">
        <v>225</v>
      </c>
      <c r="F179" s="145" t="s">
        <v>226</v>
      </c>
      <c r="G179" s="146" t="s">
        <v>213</v>
      </c>
      <c r="H179" s="147">
        <v>17.562000000000001</v>
      </c>
      <c r="I179" s="148"/>
      <c r="J179" s="147">
        <f>ROUND(I179*H179,3)</f>
        <v>0</v>
      </c>
      <c r="K179" s="149"/>
      <c r="L179" s="34"/>
      <c r="M179" s="150" t="s">
        <v>1</v>
      </c>
      <c r="N179" s="151" t="s">
        <v>42</v>
      </c>
      <c r="O179" s="59"/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4" t="s">
        <v>135</v>
      </c>
      <c r="AT179" s="154" t="s">
        <v>131</v>
      </c>
      <c r="AU179" s="154" t="s">
        <v>88</v>
      </c>
      <c r="AY179" s="18" t="s">
        <v>128</v>
      </c>
      <c r="BE179" s="155">
        <f>IF(N179="základná",J179,0)</f>
        <v>0</v>
      </c>
      <c r="BF179" s="155">
        <f>IF(N179="znížená",J179,0)</f>
        <v>0</v>
      </c>
      <c r="BG179" s="155">
        <f>IF(N179="zákl. prenesená",J179,0)</f>
        <v>0</v>
      </c>
      <c r="BH179" s="155">
        <f>IF(N179="zníž. prenesená",J179,0)</f>
        <v>0</v>
      </c>
      <c r="BI179" s="155">
        <f>IF(N179="nulová",J179,0)</f>
        <v>0</v>
      </c>
      <c r="BJ179" s="18" t="s">
        <v>88</v>
      </c>
      <c r="BK179" s="156">
        <f>ROUND(I179*H179,3)</f>
        <v>0</v>
      </c>
      <c r="BL179" s="18" t="s">
        <v>135</v>
      </c>
      <c r="BM179" s="154" t="s">
        <v>227</v>
      </c>
    </row>
    <row r="180" spans="1:65" s="13" customFormat="1" ht="11.25">
      <c r="B180" s="157"/>
      <c r="D180" s="158" t="s">
        <v>137</v>
      </c>
      <c r="F180" s="160" t="s">
        <v>228</v>
      </c>
      <c r="H180" s="161">
        <v>17.562000000000001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137</v>
      </c>
      <c r="AU180" s="159" t="s">
        <v>88</v>
      </c>
      <c r="AV180" s="13" t="s">
        <v>88</v>
      </c>
      <c r="AW180" s="13" t="s">
        <v>3</v>
      </c>
      <c r="AX180" s="13" t="s">
        <v>84</v>
      </c>
      <c r="AY180" s="159" t="s">
        <v>128</v>
      </c>
    </row>
    <row r="181" spans="1:65" s="2" customFormat="1" ht="24.2" customHeight="1">
      <c r="A181" s="33"/>
      <c r="B181" s="142"/>
      <c r="C181" s="143" t="s">
        <v>229</v>
      </c>
      <c r="D181" s="143" t="s">
        <v>131</v>
      </c>
      <c r="E181" s="144" t="s">
        <v>230</v>
      </c>
      <c r="F181" s="145" t="s">
        <v>231</v>
      </c>
      <c r="G181" s="146" t="s">
        <v>213</v>
      </c>
      <c r="H181" s="147">
        <v>2.927</v>
      </c>
      <c r="I181" s="148"/>
      <c r="J181" s="147">
        <f>ROUND(I181*H181,3)</f>
        <v>0</v>
      </c>
      <c r="K181" s="149"/>
      <c r="L181" s="34"/>
      <c r="M181" s="150" t="s">
        <v>1</v>
      </c>
      <c r="N181" s="151" t="s">
        <v>42</v>
      </c>
      <c r="O181" s="59"/>
      <c r="P181" s="152">
        <f>O181*H181</f>
        <v>0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4" t="s">
        <v>135</v>
      </c>
      <c r="AT181" s="154" t="s">
        <v>131</v>
      </c>
      <c r="AU181" s="154" t="s">
        <v>88</v>
      </c>
      <c r="AY181" s="18" t="s">
        <v>128</v>
      </c>
      <c r="BE181" s="155">
        <f>IF(N181="základná",J181,0)</f>
        <v>0</v>
      </c>
      <c r="BF181" s="155">
        <f>IF(N181="znížená",J181,0)</f>
        <v>0</v>
      </c>
      <c r="BG181" s="155">
        <f>IF(N181="zákl. prenesená",J181,0)</f>
        <v>0</v>
      </c>
      <c r="BH181" s="155">
        <f>IF(N181="zníž. prenesená",J181,0)</f>
        <v>0</v>
      </c>
      <c r="BI181" s="155">
        <f>IF(N181="nulová",J181,0)</f>
        <v>0</v>
      </c>
      <c r="BJ181" s="18" t="s">
        <v>88</v>
      </c>
      <c r="BK181" s="156">
        <f>ROUND(I181*H181,3)</f>
        <v>0</v>
      </c>
      <c r="BL181" s="18" t="s">
        <v>135</v>
      </c>
      <c r="BM181" s="154" t="s">
        <v>232</v>
      </c>
    </row>
    <row r="182" spans="1:65" s="2" customFormat="1" ht="24.2" customHeight="1">
      <c r="A182" s="33"/>
      <c r="B182" s="142"/>
      <c r="C182" s="143" t="s">
        <v>7</v>
      </c>
      <c r="D182" s="143" t="s">
        <v>131</v>
      </c>
      <c r="E182" s="144" t="s">
        <v>233</v>
      </c>
      <c r="F182" s="145" t="s">
        <v>234</v>
      </c>
      <c r="G182" s="146" t="s">
        <v>213</v>
      </c>
      <c r="H182" s="147">
        <v>5.8540000000000001</v>
      </c>
      <c r="I182" s="148"/>
      <c r="J182" s="147">
        <f>ROUND(I182*H182,3)</f>
        <v>0</v>
      </c>
      <c r="K182" s="149"/>
      <c r="L182" s="34"/>
      <c r="M182" s="150" t="s">
        <v>1</v>
      </c>
      <c r="N182" s="151" t="s">
        <v>42</v>
      </c>
      <c r="O182" s="59"/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4" t="s">
        <v>135</v>
      </c>
      <c r="AT182" s="154" t="s">
        <v>131</v>
      </c>
      <c r="AU182" s="154" t="s">
        <v>88</v>
      </c>
      <c r="AY182" s="18" t="s">
        <v>128</v>
      </c>
      <c r="BE182" s="155">
        <f>IF(N182="základná",J182,0)</f>
        <v>0</v>
      </c>
      <c r="BF182" s="155">
        <f>IF(N182="znížená",J182,0)</f>
        <v>0</v>
      </c>
      <c r="BG182" s="155">
        <f>IF(N182="zákl. prenesená",J182,0)</f>
        <v>0</v>
      </c>
      <c r="BH182" s="155">
        <f>IF(N182="zníž. prenesená",J182,0)</f>
        <v>0</v>
      </c>
      <c r="BI182" s="155">
        <f>IF(N182="nulová",J182,0)</f>
        <v>0</v>
      </c>
      <c r="BJ182" s="18" t="s">
        <v>88</v>
      </c>
      <c r="BK182" s="156">
        <f>ROUND(I182*H182,3)</f>
        <v>0</v>
      </c>
      <c r="BL182" s="18" t="s">
        <v>135</v>
      </c>
      <c r="BM182" s="154" t="s">
        <v>235</v>
      </c>
    </row>
    <row r="183" spans="1:65" s="13" customFormat="1" ht="11.25">
      <c r="B183" s="157"/>
      <c r="D183" s="158" t="s">
        <v>137</v>
      </c>
      <c r="F183" s="160" t="s">
        <v>236</v>
      </c>
      <c r="H183" s="161">
        <v>5.8540000000000001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137</v>
      </c>
      <c r="AU183" s="159" t="s">
        <v>88</v>
      </c>
      <c r="AV183" s="13" t="s">
        <v>88</v>
      </c>
      <c r="AW183" s="13" t="s">
        <v>3</v>
      </c>
      <c r="AX183" s="13" t="s">
        <v>84</v>
      </c>
      <c r="AY183" s="159" t="s">
        <v>128</v>
      </c>
    </row>
    <row r="184" spans="1:65" s="2" customFormat="1" ht="24.2" customHeight="1">
      <c r="A184" s="33"/>
      <c r="B184" s="142"/>
      <c r="C184" s="143" t="s">
        <v>237</v>
      </c>
      <c r="D184" s="143" t="s">
        <v>131</v>
      </c>
      <c r="E184" s="144" t="s">
        <v>238</v>
      </c>
      <c r="F184" s="145" t="s">
        <v>239</v>
      </c>
      <c r="G184" s="146" t="s">
        <v>213</v>
      </c>
      <c r="H184" s="147">
        <v>2.927</v>
      </c>
      <c r="I184" s="148"/>
      <c r="J184" s="147">
        <f>ROUND(I184*H184,3)</f>
        <v>0</v>
      </c>
      <c r="K184" s="149"/>
      <c r="L184" s="34"/>
      <c r="M184" s="150" t="s">
        <v>1</v>
      </c>
      <c r="N184" s="151" t="s">
        <v>42</v>
      </c>
      <c r="O184" s="59"/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4" t="s">
        <v>135</v>
      </c>
      <c r="AT184" s="154" t="s">
        <v>131</v>
      </c>
      <c r="AU184" s="154" t="s">
        <v>88</v>
      </c>
      <c r="AY184" s="18" t="s">
        <v>128</v>
      </c>
      <c r="BE184" s="155">
        <f>IF(N184="základná",J184,0)</f>
        <v>0</v>
      </c>
      <c r="BF184" s="155">
        <f>IF(N184="znížená",J184,0)</f>
        <v>0</v>
      </c>
      <c r="BG184" s="155">
        <f>IF(N184="zákl. prenesená",J184,0)</f>
        <v>0</v>
      </c>
      <c r="BH184" s="155">
        <f>IF(N184="zníž. prenesená",J184,0)</f>
        <v>0</v>
      </c>
      <c r="BI184" s="155">
        <f>IF(N184="nulová",J184,0)</f>
        <v>0</v>
      </c>
      <c r="BJ184" s="18" t="s">
        <v>88</v>
      </c>
      <c r="BK184" s="156">
        <f>ROUND(I184*H184,3)</f>
        <v>0</v>
      </c>
      <c r="BL184" s="18" t="s">
        <v>135</v>
      </c>
      <c r="BM184" s="154" t="s">
        <v>240</v>
      </c>
    </row>
    <row r="185" spans="1:65" s="12" customFormat="1" ht="22.9" customHeight="1">
      <c r="B185" s="129"/>
      <c r="D185" s="130" t="s">
        <v>75</v>
      </c>
      <c r="E185" s="140" t="s">
        <v>241</v>
      </c>
      <c r="F185" s="140" t="s">
        <v>242</v>
      </c>
      <c r="I185" s="132"/>
      <c r="J185" s="141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0</v>
      </c>
      <c r="S185" s="135"/>
      <c r="T185" s="137">
        <f>T186</f>
        <v>0</v>
      </c>
      <c r="AR185" s="130" t="s">
        <v>84</v>
      </c>
      <c r="AT185" s="138" t="s">
        <v>75</v>
      </c>
      <c r="AU185" s="138" t="s">
        <v>84</v>
      </c>
      <c r="AY185" s="130" t="s">
        <v>128</v>
      </c>
      <c r="BK185" s="139">
        <f>BK186</f>
        <v>0</v>
      </c>
    </row>
    <row r="186" spans="1:65" s="2" customFormat="1" ht="24.2" customHeight="1">
      <c r="A186" s="33"/>
      <c r="B186" s="142"/>
      <c r="C186" s="143" t="s">
        <v>243</v>
      </c>
      <c r="D186" s="143" t="s">
        <v>131</v>
      </c>
      <c r="E186" s="144" t="s">
        <v>244</v>
      </c>
      <c r="F186" s="145" t="s">
        <v>245</v>
      </c>
      <c r="G186" s="146" t="s">
        <v>213</v>
      </c>
      <c r="H186" s="147">
        <v>2.8610000000000002</v>
      </c>
      <c r="I186" s="148"/>
      <c r="J186" s="147">
        <f>ROUND(I186*H186,3)</f>
        <v>0</v>
      </c>
      <c r="K186" s="149"/>
      <c r="L186" s="34"/>
      <c r="M186" s="150" t="s">
        <v>1</v>
      </c>
      <c r="N186" s="151" t="s">
        <v>42</v>
      </c>
      <c r="O186" s="59"/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4" t="s">
        <v>135</v>
      </c>
      <c r="AT186" s="154" t="s">
        <v>131</v>
      </c>
      <c r="AU186" s="154" t="s">
        <v>88</v>
      </c>
      <c r="AY186" s="18" t="s">
        <v>128</v>
      </c>
      <c r="BE186" s="155">
        <f>IF(N186="základná",J186,0)</f>
        <v>0</v>
      </c>
      <c r="BF186" s="155">
        <f>IF(N186="znížená",J186,0)</f>
        <v>0</v>
      </c>
      <c r="BG186" s="155">
        <f>IF(N186="zákl. prenesená",J186,0)</f>
        <v>0</v>
      </c>
      <c r="BH186" s="155">
        <f>IF(N186="zníž. prenesená",J186,0)</f>
        <v>0</v>
      </c>
      <c r="BI186" s="155">
        <f>IF(N186="nulová",J186,0)</f>
        <v>0</v>
      </c>
      <c r="BJ186" s="18" t="s">
        <v>88</v>
      </c>
      <c r="BK186" s="156">
        <f>ROUND(I186*H186,3)</f>
        <v>0</v>
      </c>
      <c r="BL186" s="18" t="s">
        <v>135</v>
      </c>
      <c r="BM186" s="154" t="s">
        <v>246</v>
      </c>
    </row>
    <row r="187" spans="1:65" s="12" customFormat="1" ht="25.9" customHeight="1">
      <c r="B187" s="129"/>
      <c r="D187" s="130" t="s">
        <v>75</v>
      </c>
      <c r="E187" s="131" t="s">
        <v>247</v>
      </c>
      <c r="F187" s="131" t="s">
        <v>248</v>
      </c>
      <c r="I187" s="132"/>
      <c r="J187" s="133">
        <f>BK187</f>
        <v>0</v>
      </c>
      <c r="L187" s="129"/>
      <c r="M187" s="134"/>
      <c r="N187" s="135"/>
      <c r="O187" s="135"/>
      <c r="P187" s="136">
        <f>P188+P196+P212</f>
        <v>0</v>
      </c>
      <c r="Q187" s="135"/>
      <c r="R187" s="136">
        <f>R188+R196+R212</f>
        <v>0.21444736000000003</v>
      </c>
      <c r="S187" s="135"/>
      <c r="T187" s="137">
        <f>T188+T196+T212</f>
        <v>2.8843500000000005E-2</v>
      </c>
      <c r="AR187" s="130" t="s">
        <v>88</v>
      </c>
      <c r="AT187" s="138" t="s">
        <v>75</v>
      </c>
      <c r="AU187" s="138" t="s">
        <v>76</v>
      </c>
      <c r="AY187" s="130" t="s">
        <v>128</v>
      </c>
      <c r="BK187" s="139">
        <f>BK188+BK196+BK212</f>
        <v>0</v>
      </c>
    </row>
    <row r="188" spans="1:65" s="12" customFormat="1" ht="22.9" customHeight="1">
      <c r="B188" s="129"/>
      <c r="D188" s="130" t="s">
        <v>75</v>
      </c>
      <c r="E188" s="140" t="s">
        <v>249</v>
      </c>
      <c r="F188" s="140" t="s">
        <v>250</v>
      </c>
      <c r="I188" s="132"/>
      <c r="J188" s="141">
        <f>BK188</f>
        <v>0</v>
      </c>
      <c r="L188" s="129"/>
      <c r="M188" s="134"/>
      <c r="N188" s="135"/>
      <c r="O188" s="135"/>
      <c r="P188" s="136">
        <f>SUM(P189:P195)</f>
        <v>0</v>
      </c>
      <c r="Q188" s="135"/>
      <c r="R188" s="136">
        <f>SUM(R189:R195)</f>
        <v>7.035000000000001E-2</v>
      </c>
      <c r="S188" s="135"/>
      <c r="T188" s="137">
        <f>SUM(T189:T195)</f>
        <v>2.8843500000000005E-2</v>
      </c>
      <c r="AR188" s="130" t="s">
        <v>88</v>
      </c>
      <c r="AT188" s="138" t="s">
        <v>75</v>
      </c>
      <c r="AU188" s="138" t="s">
        <v>84</v>
      </c>
      <c r="AY188" s="130" t="s">
        <v>128</v>
      </c>
      <c r="BK188" s="139">
        <f>SUM(BK189:BK195)</f>
        <v>0</v>
      </c>
    </row>
    <row r="189" spans="1:65" s="2" customFormat="1" ht="24.2" customHeight="1">
      <c r="A189" s="33"/>
      <c r="B189" s="142"/>
      <c r="C189" s="143" t="s">
        <v>251</v>
      </c>
      <c r="D189" s="143" t="s">
        <v>131</v>
      </c>
      <c r="E189" s="144" t="s">
        <v>252</v>
      </c>
      <c r="F189" s="145" t="s">
        <v>253</v>
      </c>
      <c r="G189" s="146" t="s">
        <v>202</v>
      </c>
      <c r="H189" s="147">
        <v>40.200000000000003</v>
      </c>
      <c r="I189" s="148"/>
      <c r="J189" s="147">
        <f>ROUND(I189*H189,3)</f>
        <v>0</v>
      </c>
      <c r="K189" s="149"/>
      <c r="L189" s="34"/>
      <c r="M189" s="150" t="s">
        <v>1</v>
      </c>
      <c r="N189" s="151" t="s">
        <v>42</v>
      </c>
      <c r="O189" s="59"/>
      <c r="P189" s="152">
        <f>O189*H189</f>
        <v>0</v>
      </c>
      <c r="Q189" s="152">
        <v>1.4E-3</v>
      </c>
      <c r="R189" s="152">
        <f>Q189*H189</f>
        <v>5.6280000000000004E-2</v>
      </c>
      <c r="S189" s="152">
        <v>0</v>
      </c>
      <c r="T189" s="15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4" t="s">
        <v>215</v>
      </c>
      <c r="AT189" s="154" t="s">
        <v>131</v>
      </c>
      <c r="AU189" s="154" t="s">
        <v>88</v>
      </c>
      <c r="AY189" s="18" t="s">
        <v>128</v>
      </c>
      <c r="BE189" s="155">
        <f>IF(N189="základná",J189,0)</f>
        <v>0</v>
      </c>
      <c r="BF189" s="155">
        <f>IF(N189="znížená",J189,0)</f>
        <v>0</v>
      </c>
      <c r="BG189" s="155">
        <f>IF(N189="zákl. prenesená",J189,0)</f>
        <v>0</v>
      </c>
      <c r="BH189" s="155">
        <f>IF(N189="zníž. prenesená",J189,0)</f>
        <v>0</v>
      </c>
      <c r="BI189" s="155">
        <f>IF(N189="nulová",J189,0)</f>
        <v>0</v>
      </c>
      <c r="BJ189" s="18" t="s">
        <v>88</v>
      </c>
      <c r="BK189" s="156">
        <f>ROUND(I189*H189,3)</f>
        <v>0</v>
      </c>
      <c r="BL189" s="18" t="s">
        <v>215</v>
      </c>
      <c r="BM189" s="154" t="s">
        <v>254</v>
      </c>
    </row>
    <row r="190" spans="1:65" s="13" customFormat="1" ht="11.25">
      <c r="B190" s="157"/>
      <c r="D190" s="158" t="s">
        <v>137</v>
      </c>
      <c r="E190" s="159" t="s">
        <v>1</v>
      </c>
      <c r="F190" s="160" t="s">
        <v>255</v>
      </c>
      <c r="H190" s="161">
        <v>40.200000000000003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137</v>
      </c>
      <c r="AU190" s="159" t="s">
        <v>88</v>
      </c>
      <c r="AV190" s="13" t="s">
        <v>88</v>
      </c>
      <c r="AW190" s="13" t="s">
        <v>30</v>
      </c>
      <c r="AX190" s="13" t="s">
        <v>84</v>
      </c>
      <c r="AY190" s="159" t="s">
        <v>128</v>
      </c>
    </row>
    <row r="191" spans="1:65" s="2" customFormat="1" ht="24.2" customHeight="1">
      <c r="A191" s="33"/>
      <c r="B191" s="142"/>
      <c r="C191" s="143" t="s">
        <v>256</v>
      </c>
      <c r="D191" s="143" t="s">
        <v>131</v>
      </c>
      <c r="E191" s="144" t="s">
        <v>257</v>
      </c>
      <c r="F191" s="145" t="s">
        <v>258</v>
      </c>
      <c r="G191" s="146" t="s">
        <v>202</v>
      </c>
      <c r="H191" s="147">
        <v>10.050000000000001</v>
      </c>
      <c r="I191" s="148"/>
      <c r="J191" s="147">
        <f>ROUND(I191*H191,3)</f>
        <v>0</v>
      </c>
      <c r="K191" s="149"/>
      <c r="L191" s="34"/>
      <c r="M191" s="150" t="s">
        <v>1</v>
      </c>
      <c r="N191" s="151" t="s">
        <v>42</v>
      </c>
      <c r="O191" s="59"/>
      <c r="P191" s="152">
        <f>O191*H191</f>
        <v>0</v>
      </c>
      <c r="Q191" s="152">
        <v>1.4E-3</v>
      </c>
      <c r="R191" s="152">
        <f>Q191*H191</f>
        <v>1.4070000000000001E-2</v>
      </c>
      <c r="S191" s="152">
        <v>0</v>
      </c>
      <c r="T191" s="15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4" t="s">
        <v>215</v>
      </c>
      <c r="AT191" s="154" t="s">
        <v>131</v>
      </c>
      <c r="AU191" s="154" t="s">
        <v>88</v>
      </c>
      <c r="AY191" s="18" t="s">
        <v>128</v>
      </c>
      <c r="BE191" s="155">
        <f>IF(N191="základná",J191,0)</f>
        <v>0</v>
      </c>
      <c r="BF191" s="155">
        <f>IF(N191="znížená",J191,0)</f>
        <v>0</v>
      </c>
      <c r="BG191" s="155">
        <f>IF(N191="zákl. prenesená",J191,0)</f>
        <v>0</v>
      </c>
      <c r="BH191" s="155">
        <f>IF(N191="zníž. prenesená",J191,0)</f>
        <v>0</v>
      </c>
      <c r="BI191" s="155">
        <f>IF(N191="nulová",J191,0)</f>
        <v>0</v>
      </c>
      <c r="BJ191" s="18" t="s">
        <v>88</v>
      </c>
      <c r="BK191" s="156">
        <f>ROUND(I191*H191,3)</f>
        <v>0</v>
      </c>
      <c r="BL191" s="18" t="s">
        <v>215</v>
      </c>
      <c r="BM191" s="154" t="s">
        <v>259</v>
      </c>
    </row>
    <row r="192" spans="1:65" s="13" customFormat="1" ht="11.25">
      <c r="B192" s="157"/>
      <c r="D192" s="158" t="s">
        <v>137</v>
      </c>
      <c r="E192" s="159" t="s">
        <v>1</v>
      </c>
      <c r="F192" s="160" t="s">
        <v>260</v>
      </c>
      <c r="H192" s="161">
        <v>10.050000000000001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137</v>
      </c>
      <c r="AU192" s="159" t="s">
        <v>88</v>
      </c>
      <c r="AV192" s="13" t="s">
        <v>88</v>
      </c>
      <c r="AW192" s="13" t="s">
        <v>30</v>
      </c>
      <c r="AX192" s="13" t="s">
        <v>84</v>
      </c>
      <c r="AY192" s="159" t="s">
        <v>128</v>
      </c>
    </row>
    <row r="193" spans="1:65" s="2" customFormat="1" ht="24.2" customHeight="1">
      <c r="A193" s="33"/>
      <c r="B193" s="142"/>
      <c r="C193" s="143" t="s">
        <v>261</v>
      </c>
      <c r="D193" s="143" t="s">
        <v>131</v>
      </c>
      <c r="E193" s="144" t="s">
        <v>262</v>
      </c>
      <c r="F193" s="145" t="s">
        <v>263</v>
      </c>
      <c r="G193" s="146" t="s">
        <v>202</v>
      </c>
      <c r="H193" s="147">
        <v>10.050000000000001</v>
      </c>
      <c r="I193" s="148"/>
      <c r="J193" s="147">
        <f>ROUND(I193*H193,3)</f>
        <v>0</v>
      </c>
      <c r="K193" s="149"/>
      <c r="L193" s="34"/>
      <c r="M193" s="150" t="s">
        <v>1</v>
      </c>
      <c r="N193" s="151" t="s">
        <v>42</v>
      </c>
      <c r="O193" s="59"/>
      <c r="P193" s="152">
        <f>O193*H193</f>
        <v>0</v>
      </c>
      <c r="Q193" s="152">
        <v>0</v>
      </c>
      <c r="R193" s="152">
        <f>Q193*H193</f>
        <v>0</v>
      </c>
      <c r="S193" s="152">
        <v>2.8700000000000002E-3</v>
      </c>
      <c r="T193" s="153">
        <f>S193*H193</f>
        <v>2.8843500000000005E-2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4" t="s">
        <v>215</v>
      </c>
      <c r="AT193" s="154" t="s">
        <v>131</v>
      </c>
      <c r="AU193" s="154" t="s">
        <v>88</v>
      </c>
      <c r="AY193" s="18" t="s">
        <v>128</v>
      </c>
      <c r="BE193" s="155">
        <f>IF(N193="základná",J193,0)</f>
        <v>0</v>
      </c>
      <c r="BF193" s="155">
        <f>IF(N193="znížená",J193,0)</f>
        <v>0</v>
      </c>
      <c r="BG193" s="155">
        <f>IF(N193="zákl. prenesená",J193,0)</f>
        <v>0</v>
      </c>
      <c r="BH193" s="155">
        <f>IF(N193="zníž. prenesená",J193,0)</f>
        <v>0</v>
      </c>
      <c r="BI193" s="155">
        <f>IF(N193="nulová",J193,0)</f>
        <v>0</v>
      </c>
      <c r="BJ193" s="18" t="s">
        <v>88</v>
      </c>
      <c r="BK193" s="156">
        <f>ROUND(I193*H193,3)</f>
        <v>0</v>
      </c>
      <c r="BL193" s="18" t="s">
        <v>215</v>
      </c>
      <c r="BM193" s="154" t="s">
        <v>264</v>
      </c>
    </row>
    <row r="194" spans="1:65" s="13" customFormat="1" ht="11.25">
      <c r="B194" s="157"/>
      <c r="D194" s="158" t="s">
        <v>137</v>
      </c>
      <c r="E194" s="159" t="s">
        <v>1</v>
      </c>
      <c r="F194" s="160" t="s">
        <v>265</v>
      </c>
      <c r="H194" s="161">
        <v>10.050000000000001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137</v>
      </c>
      <c r="AU194" s="159" t="s">
        <v>88</v>
      </c>
      <c r="AV194" s="13" t="s">
        <v>88</v>
      </c>
      <c r="AW194" s="13" t="s">
        <v>30</v>
      </c>
      <c r="AX194" s="13" t="s">
        <v>84</v>
      </c>
      <c r="AY194" s="159" t="s">
        <v>128</v>
      </c>
    </row>
    <row r="195" spans="1:65" s="2" customFormat="1" ht="24.2" customHeight="1">
      <c r="A195" s="33"/>
      <c r="B195" s="142"/>
      <c r="C195" s="143" t="s">
        <v>266</v>
      </c>
      <c r="D195" s="143" t="s">
        <v>131</v>
      </c>
      <c r="E195" s="144" t="s">
        <v>267</v>
      </c>
      <c r="F195" s="145" t="s">
        <v>268</v>
      </c>
      <c r="G195" s="146" t="s">
        <v>269</v>
      </c>
      <c r="H195" s="148"/>
      <c r="I195" s="148"/>
      <c r="J195" s="147">
        <f>ROUND(I195*H195,3)</f>
        <v>0</v>
      </c>
      <c r="K195" s="149"/>
      <c r="L195" s="34"/>
      <c r="M195" s="150" t="s">
        <v>1</v>
      </c>
      <c r="N195" s="151" t="s">
        <v>42</v>
      </c>
      <c r="O195" s="59"/>
      <c r="P195" s="152">
        <f>O195*H195</f>
        <v>0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4" t="s">
        <v>215</v>
      </c>
      <c r="AT195" s="154" t="s">
        <v>131</v>
      </c>
      <c r="AU195" s="154" t="s">
        <v>88</v>
      </c>
      <c r="AY195" s="18" t="s">
        <v>128</v>
      </c>
      <c r="BE195" s="155">
        <f>IF(N195="základná",J195,0)</f>
        <v>0</v>
      </c>
      <c r="BF195" s="155">
        <f>IF(N195="znížená",J195,0)</f>
        <v>0</v>
      </c>
      <c r="BG195" s="155">
        <f>IF(N195="zákl. prenesená",J195,0)</f>
        <v>0</v>
      </c>
      <c r="BH195" s="155">
        <f>IF(N195="zníž. prenesená",J195,0)</f>
        <v>0</v>
      </c>
      <c r="BI195" s="155">
        <f>IF(N195="nulová",J195,0)</f>
        <v>0</v>
      </c>
      <c r="BJ195" s="18" t="s">
        <v>88</v>
      </c>
      <c r="BK195" s="156">
        <f>ROUND(I195*H195,3)</f>
        <v>0</v>
      </c>
      <c r="BL195" s="18" t="s">
        <v>215</v>
      </c>
      <c r="BM195" s="154" t="s">
        <v>270</v>
      </c>
    </row>
    <row r="196" spans="1:65" s="12" customFormat="1" ht="22.9" customHeight="1">
      <c r="B196" s="129"/>
      <c r="D196" s="130" t="s">
        <v>75</v>
      </c>
      <c r="E196" s="140" t="s">
        <v>271</v>
      </c>
      <c r="F196" s="140" t="s">
        <v>272</v>
      </c>
      <c r="I196" s="132"/>
      <c r="J196" s="141">
        <f>BK196</f>
        <v>0</v>
      </c>
      <c r="L196" s="129"/>
      <c r="M196" s="134"/>
      <c r="N196" s="135"/>
      <c r="O196" s="135"/>
      <c r="P196" s="136">
        <f>SUM(P197:P211)</f>
        <v>0</v>
      </c>
      <c r="Q196" s="135"/>
      <c r="R196" s="136">
        <f>SUM(R197:R211)</f>
        <v>0.12845600000000001</v>
      </c>
      <c r="S196" s="135"/>
      <c r="T196" s="137">
        <f>SUM(T197:T211)</f>
        <v>0</v>
      </c>
      <c r="AR196" s="130" t="s">
        <v>88</v>
      </c>
      <c r="AT196" s="138" t="s">
        <v>75</v>
      </c>
      <c r="AU196" s="138" t="s">
        <v>84</v>
      </c>
      <c r="AY196" s="130" t="s">
        <v>128</v>
      </c>
      <c r="BK196" s="139">
        <f>SUM(BK197:BK211)</f>
        <v>0</v>
      </c>
    </row>
    <row r="197" spans="1:65" s="2" customFormat="1" ht="24.2" customHeight="1">
      <c r="A197" s="33"/>
      <c r="B197" s="142"/>
      <c r="C197" s="143" t="s">
        <v>273</v>
      </c>
      <c r="D197" s="143" t="s">
        <v>131</v>
      </c>
      <c r="E197" s="144" t="s">
        <v>274</v>
      </c>
      <c r="F197" s="145" t="s">
        <v>275</v>
      </c>
      <c r="G197" s="146" t="s">
        <v>202</v>
      </c>
      <c r="H197" s="147">
        <v>209.1</v>
      </c>
      <c r="I197" s="148"/>
      <c r="J197" s="147">
        <f>ROUND(I197*H197,3)</f>
        <v>0</v>
      </c>
      <c r="K197" s="149"/>
      <c r="L197" s="34"/>
      <c r="M197" s="150" t="s">
        <v>1</v>
      </c>
      <c r="N197" s="151" t="s">
        <v>42</v>
      </c>
      <c r="O197" s="59"/>
      <c r="P197" s="152">
        <f>O197*H197</f>
        <v>0</v>
      </c>
      <c r="Q197" s="152">
        <v>2.1000000000000001E-4</v>
      </c>
      <c r="R197" s="152">
        <f>Q197*H197</f>
        <v>4.3910999999999999E-2</v>
      </c>
      <c r="S197" s="152">
        <v>0</v>
      </c>
      <c r="T197" s="15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4" t="s">
        <v>215</v>
      </c>
      <c r="AT197" s="154" t="s">
        <v>131</v>
      </c>
      <c r="AU197" s="154" t="s">
        <v>88</v>
      </c>
      <c r="AY197" s="18" t="s">
        <v>128</v>
      </c>
      <c r="BE197" s="155">
        <f>IF(N197="základná",J197,0)</f>
        <v>0</v>
      </c>
      <c r="BF197" s="155">
        <f>IF(N197="znížená",J197,0)</f>
        <v>0</v>
      </c>
      <c r="BG197" s="155">
        <f>IF(N197="zákl. prenesená",J197,0)</f>
        <v>0</v>
      </c>
      <c r="BH197" s="155">
        <f>IF(N197="zníž. prenesená",J197,0)</f>
        <v>0</v>
      </c>
      <c r="BI197" s="155">
        <f>IF(N197="nulová",J197,0)</f>
        <v>0</v>
      </c>
      <c r="BJ197" s="18" t="s">
        <v>88</v>
      </c>
      <c r="BK197" s="156">
        <f>ROUND(I197*H197,3)</f>
        <v>0</v>
      </c>
      <c r="BL197" s="18" t="s">
        <v>215</v>
      </c>
      <c r="BM197" s="154" t="s">
        <v>276</v>
      </c>
    </row>
    <row r="198" spans="1:65" s="13" customFormat="1" ht="11.25">
      <c r="B198" s="157"/>
      <c r="D198" s="158" t="s">
        <v>137</v>
      </c>
      <c r="E198" s="159" t="s">
        <v>1</v>
      </c>
      <c r="F198" s="160" t="s">
        <v>277</v>
      </c>
      <c r="H198" s="161">
        <v>186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137</v>
      </c>
      <c r="AU198" s="159" t="s">
        <v>88</v>
      </c>
      <c r="AV198" s="13" t="s">
        <v>88</v>
      </c>
      <c r="AW198" s="13" t="s">
        <v>30</v>
      </c>
      <c r="AX198" s="13" t="s">
        <v>76</v>
      </c>
      <c r="AY198" s="159" t="s">
        <v>128</v>
      </c>
    </row>
    <row r="199" spans="1:65" s="13" customFormat="1" ht="11.25">
      <c r="B199" s="157"/>
      <c r="D199" s="158" t="s">
        <v>137</v>
      </c>
      <c r="E199" s="159" t="s">
        <v>1</v>
      </c>
      <c r="F199" s="160" t="s">
        <v>278</v>
      </c>
      <c r="H199" s="161">
        <v>23.1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137</v>
      </c>
      <c r="AU199" s="159" t="s">
        <v>88</v>
      </c>
      <c r="AV199" s="13" t="s">
        <v>88</v>
      </c>
      <c r="AW199" s="13" t="s">
        <v>30</v>
      </c>
      <c r="AX199" s="13" t="s">
        <v>76</v>
      </c>
      <c r="AY199" s="159" t="s">
        <v>128</v>
      </c>
    </row>
    <row r="200" spans="1:65" s="16" customFormat="1" ht="11.25">
      <c r="B200" s="181"/>
      <c r="D200" s="158" t="s">
        <v>137</v>
      </c>
      <c r="E200" s="182" t="s">
        <v>1</v>
      </c>
      <c r="F200" s="183" t="s">
        <v>151</v>
      </c>
      <c r="H200" s="184">
        <v>209.1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137</v>
      </c>
      <c r="AU200" s="182" t="s">
        <v>88</v>
      </c>
      <c r="AV200" s="16" t="s">
        <v>135</v>
      </c>
      <c r="AW200" s="16" t="s">
        <v>30</v>
      </c>
      <c r="AX200" s="16" t="s">
        <v>84</v>
      </c>
      <c r="AY200" s="182" t="s">
        <v>128</v>
      </c>
    </row>
    <row r="201" spans="1:65" s="2" customFormat="1" ht="37.9" customHeight="1">
      <c r="A201" s="33"/>
      <c r="B201" s="142"/>
      <c r="C201" s="189" t="s">
        <v>279</v>
      </c>
      <c r="D201" s="189" t="s">
        <v>280</v>
      </c>
      <c r="E201" s="190" t="s">
        <v>281</v>
      </c>
      <c r="F201" s="191" t="s">
        <v>282</v>
      </c>
      <c r="G201" s="192" t="s">
        <v>202</v>
      </c>
      <c r="H201" s="193">
        <v>219.55500000000001</v>
      </c>
      <c r="I201" s="194"/>
      <c r="J201" s="193">
        <f>ROUND(I201*H201,3)</f>
        <v>0</v>
      </c>
      <c r="K201" s="195"/>
      <c r="L201" s="196"/>
      <c r="M201" s="197" t="s">
        <v>1</v>
      </c>
      <c r="N201" s="198" t="s">
        <v>42</v>
      </c>
      <c r="O201" s="59"/>
      <c r="P201" s="152">
        <f>O201*H201</f>
        <v>0</v>
      </c>
      <c r="Q201" s="152">
        <v>1E-4</v>
      </c>
      <c r="R201" s="152">
        <f>Q201*H201</f>
        <v>2.1955500000000003E-2</v>
      </c>
      <c r="S201" s="152">
        <v>0</v>
      </c>
      <c r="T201" s="15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4" t="s">
        <v>283</v>
      </c>
      <c r="AT201" s="154" t="s">
        <v>280</v>
      </c>
      <c r="AU201" s="154" t="s">
        <v>88</v>
      </c>
      <c r="AY201" s="18" t="s">
        <v>128</v>
      </c>
      <c r="BE201" s="155">
        <f>IF(N201="základná",J201,0)</f>
        <v>0</v>
      </c>
      <c r="BF201" s="155">
        <f>IF(N201="znížená",J201,0)</f>
        <v>0</v>
      </c>
      <c r="BG201" s="155">
        <f>IF(N201="zákl. prenesená",J201,0)</f>
        <v>0</v>
      </c>
      <c r="BH201" s="155">
        <f>IF(N201="zníž. prenesená",J201,0)</f>
        <v>0</v>
      </c>
      <c r="BI201" s="155">
        <f>IF(N201="nulová",J201,0)</f>
        <v>0</v>
      </c>
      <c r="BJ201" s="18" t="s">
        <v>88</v>
      </c>
      <c r="BK201" s="156">
        <f>ROUND(I201*H201,3)</f>
        <v>0</v>
      </c>
      <c r="BL201" s="18" t="s">
        <v>215</v>
      </c>
      <c r="BM201" s="154" t="s">
        <v>284</v>
      </c>
    </row>
    <row r="202" spans="1:65" s="2" customFormat="1" ht="37.9" customHeight="1">
      <c r="A202" s="33"/>
      <c r="B202" s="142"/>
      <c r="C202" s="189" t="s">
        <v>285</v>
      </c>
      <c r="D202" s="189" t="s">
        <v>280</v>
      </c>
      <c r="E202" s="190" t="s">
        <v>286</v>
      </c>
      <c r="F202" s="191" t="s">
        <v>287</v>
      </c>
      <c r="G202" s="192" t="s">
        <v>202</v>
      </c>
      <c r="H202" s="193">
        <v>219.55500000000001</v>
      </c>
      <c r="I202" s="194"/>
      <c r="J202" s="193">
        <f>ROUND(I202*H202,3)</f>
        <v>0</v>
      </c>
      <c r="K202" s="195"/>
      <c r="L202" s="196"/>
      <c r="M202" s="197" t="s">
        <v>1</v>
      </c>
      <c r="N202" s="198" t="s">
        <v>42</v>
      </c>
      <c r="O202" s="59"/>
      <c r="P202" s="152">
        <f>O202*H202</f>
        <v>0</v>
      </c>
      <c r="Q202" s="152">
        <v>1E-4</v>
      </c>
      <c r="R202" s="152">
        <f>Q202*H202</f>
        <v>2.1955500000000003E-2</v>
      </c>
      <c r="S202" s="152">
        <v>0</v>
      </c>
      <c r="T202" s="15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4" t="s">
        <v>283</v>
      </c>
      <c r="AT202" s="154" t="s">
        <v>280</v>
      </c>
      <c r="AU202" s="154" t="s">
        <v>88</v>
      </c>
      <c r="AY202" s="18" t="s">
        <v>128</v>
      </c>
      <c r="BE202" s="155">
        <f>IF(N202="základná",J202,0)</f>
        <v>0</v>
      </c>
      <c r="BF202" s="155">
        <f>IF(N202="znížená",J202,0)</f>
        <v>0</v>
      </c>
      <c r="BG202" s="155">
        <f>IF(N202="zákl. prenesená",J202,0)</f>
        <v>0</v>
      </c>
      <c r="BH202" s="155">
        <f>IF(N202="zníž. prenesená",J202,0)</f>
        <v>0</v>
      </c>
      <c r="BI202" s="155">
        <f>IF(N202="nulová",J202,0)</f>
        <v>0</v>
      </c>
      <c r="BJ202" s="18" t="s">
        <v>88</v>
      </c>
      <c r="BK202" s="156">
        <f>ROUND(I202*H202,3)</f>
        <v>0</v>
      </c>
      <c r="BL202" s="18" t="s">
        <v>215</v>
      </c>
      <c r="BM202" s="154" t="s">
        <v>288</v>
      </c>
    </row>
    <row r="203" spans="1:65" s="2" customFormat="1" ht="62.65" customHeight="1">
      <c r="A203" s="33"/>
      <c r="B203" s="142"/>
      <c r="C203" s="189" t="s">
        <v>289</v>
      </c>
      <c r="D203" s="189" t="s">
        <v>280</v>
      </c>
      <c r="E203" s="190" t="s">
        <v>290</v>
      </c>
      <c r="F203" s="191" t="s">
        <v>291</v>
      </c>
      <c r="G203" s="192" t="s">
        <v>196</v>
      </c>
      <c r="H203" s="193">
        <v>20</v>
      </c>
      <c r="I203" s="194"/>
      <c r="J203" s="193">
        <f>ROUND(I203*H203,3)</f>
        <v>0</v>
      </c>
      <c r="K203" s="195"/>
      <c r="L203" s="196"/>
      <c r="M203" s="197" t="s">
        <v>1</v>
      </c>
      <c r="N203" s="198" t="s">
        <v>42</v>
      </c>
      <c r="O203" s="59"/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54" t="s">
        <v>283</v>
      </c>
      <c r="AT203" s="154" t="s">
        <v>280</v>
      </c>
      <c r="AU203" s="154" t="s">
        <v>88</v>
      </c>
      <c r="AY203" s="18" t="s">
        <v>128</v>
      </c>
      <c r="BE203" s="155">
        <f>IF(N203="základná",J203,0)</f>
        <v>0</v>
      </c>
      <c r="BF203" s="155">
        <f>IF(N203="znížená",J203,0)</f>
        <v>0</v>
      </c>
      <c r="BG203" s="155">
        <f>IF(N203="zákl. prenesená",J203,0)</f>
        <v>0</v>
      </c>
      <c r="BH203" s="155">
        <f>IF(N203="zníž. prenesená",J203,0)</f>
        <v>0</v>
      </c>
      <c r="BI203" s="155">
        <f>IF(N203="nulová",J203,0)</f>
        <v>0</v>
      </c>
      <c r="BJ203" s="18" t="s">
        <v>88</v>
      </c>
      <c r="BK203" s="156">
        <f>ROUND(I203*H203,3)</f>
        <v>0</v>
      </c>
      <c r="BL203" s="18" t="s">
        <v>215</v>
      </c>
      <c r="BM203" s="154" t="s">
        <v>292</v>
      </c>
    </row>
    <row r="204" spans="1:65" s="13" customFormat="1" ht="11.25">
      <c r="B204" s="157"/>
      <c r="D204" s="158" t="s">
        <v>137</v>
      </c>
      <c r="E204" s="159" t="s">
        <v>1</v>
      </c>
      <c r="F204" s="160" t="s">
        <v>7</v>
      </c>
      <c r="H204" s="161">
        <v>20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137</v>
      </c>
      <c r="AU204" s="159" t="s">
        <v>88</v>
      </c>
      <c r="AV204" s="13" t="s">
        <v>88</v>
      </c>
      <c r="AW204" s="13" t="s">
        <v>30</v>
      </c>
      <c r="AX204" s="13" t="s">
        <v>84</v>
      </c>
      <c r="AY204" s="159" t="s">
        <v>128</v>
      </c>
    </row>
    <row r="205" spans="1:65" s="2" customFormat="1" ht="37.9" customHeight="1">
      <c r="A205" s="33"/>
      <c r="B205" s="142"/>
      <c r="C205" s="189" t="s">
        <v>293</v>
      </c>
      <c r="D205" s="189" t="s">
        <v>280</v>
      </c>
      <c r="E205" s="190" t="s">
        <v>294</v>
      </c>
      <c r="F205" s="191" t="s">
        <v>295</v>
      </c>
      <c r="G205" s="192" t="s">
        <v>196</v>
      </c>
      <c r="H205" s="193">
        <v>5</v>
      </c>
      <c r="I205" s="194"/>
      <c r="J205" s="193">
        <f>ROUND(I205*H205,3)</f>
        <v>0</v>
      </c>
      <c r="K205" s="195"/>
      <c r="L205" s="196"/>
      <c r="M205" s="197" t="s">
        <v>1</v>
      </c>
      <c r="N205" s="198" t="s">
        <v>42</v>
      </c>
      <c r="O205" s="59"/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4" t="s">
        <v>283</v>
      </c>
      <c r="AT205" s="154" t="s">
        <v>280</v>
      </c>
      <c r="AU205" s="154" t="s">
        <v>88</v>
      </c>
      <c r="AY205" s="18" t="s">
        <v>128</v>
      </c>
      <c r="BE205" s="155">
        <f>IF(N205="základná",J205,0)</f>
        <v>0</v>
      </c>
      <c r="BF205" s="155">
        <f>IF(N205="znížená",J205,0)</f>
        <v>0</v>
      </c>
      <c r="BG205" s="155">
        <f>IF(N205="zákl. prenesená",J205,0)</f>
        <v>0</v>
      </c>
      <c r="BH205" s="155">
        <f>IF(N205="zníž. prenesená",J205,0)</f>
        <v>0</v>
      </c>
      <c r="BI205" s="155">
        <f>IF(N205="nulová",J205,0)</f>
        <v>0</v>
      </c>
      <c r="BJ205" s="18" t="s">
        <v>88</v>
      </c>
      <c r="BK205" s="156">
        <f>ROUND(I205*H205,3)</f>
        <v>0</v>
      </c>
      <c r="BL205" s="18" t="s">
        <v>215</v>
      </c>
      <c r="BM205" s="154" t="s">
        <v>296</v>
      </c>
    </row>
    <row r="206" spans="1:65" s="13" customFormat="1" ht="11.25">
      <c r="B206" s="157"/>
      <c r="D206" s="158" t="s">
        <v>137</v>
      </c>
      <c r="E206" s="159" t="s">
        <v>1</v>
      </c>
      <c r="F206" s="160" t="s">
        <v>155</v>
      </c>
      <c r="H206" s="161">
        <v>5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137</v>
      </c>
      <c r="AU206" s="159" t="s">
        <v>88</v>
      </c>
      <c r="AV206" s="13" t="s">
        <v>88</v>
      </c>
      <c r="AW206" s="13" t="s">
        <v>30</v>
      </c>
      <c r="AX206" s="13" t="s">
        <v>84</v>
      </c>
      <c r="AY206" s="159" t="s">
        <v>128</v>
      </c>
    </row>
    <row r="207" spans="1:65" s="2" customFormat="1" ht="24.2" customHeight="1">
      <c r="A207" s="33"/>
      <c r="B207" s="142"/>
      <c r="C207" s="143" t="s">
        <v>283</v>
      </c>
      <c r="D207" s="143" t="s">
        <v>131</v>
      </c>
      <c r="E207" s="144" t="s">
        <v>297</v>
      </c>
      <c r="F207" s="145" t="s">
        <v>298</v>
      </c>
      <c r="G207" s="146" t="s">
        <v>196</v>
      </c>
      <c r="H207" s="147">
        <v>20</v>
      </c>
      <c r="I207" s="148"/>
      <c r="J207" s="147">
        <f>ROUND(I207*H207,3)</f>
        <v>0</v>
      </c>
      <c r="K207" s="149"/>
      <c r="L207" s="34"/>
      <c r="M207" s="150" t="s">
        <v>1</v>
      </c>
      <c r="N207" s="151" t="s">
        <v>42</v>
      </c>
      <c r="O207" s="59"/>
      <c r="P207" s="152">
        <f>O207*H207</f>
        <v>0</v>
      </c>
      <c r="Q207" s="152">
        <v>2.9999999999999997E-4</v>
      </c>
      <c r="R207" s="152">
        <f>Q207*H207</f>
        <v>5.9999999999999993E-3</v>
      </c>
      <c r="S207" s="152">
        <v>0</v>
      </c>
      <c r="T207" s="15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4" t="s">
        <v>215</v>
      </c>
      <c r="AT207" s="154" t="s">
        <v>131</v>
      </c>
      <c r="AU207" s="154" t="s">
        <v>88</v>
      </c>
      <c r="AY207" s="18" t="s">
        <v>128</v>
      </c>
      <c r="BE207" s="155">
        <f>IF(N207="základná",J207,0)</f>
        <v>0</v>
      </c>
      <c r="BF207" s="155">
        <f>IF(N207="znížená",J207,0)</f>
        <v>0</v>
      </c>
      <c r="BG207" s="155">
        <f>IF(N207="zákl. prenesená",J207,0)</f>
        <v>0</v>
      </c>
      <c r="BH207" s="155">
        <f>IF(N207="zníž. prenesená",J207,0)</f>
        <v>0</v>
      </c>
      <c r="BI207" s="155">
        <f>IF(N207="nulová",J207,0)</f>
        <v>0</v>
      </c>
      <c r="BJ207" s="18" t="s">
        <v>88</v>
      </c>
      <c r="BK207" s="156">
        <f>ROUND(I207*H207,3)</f>
        <v>0</v>
      </c>
      <c r="BL207" s="18" t="s">
        <v>215</v>
      </c>
      <c r="BM207" s="154" t="s">
        <v>299</v>
      </c>
    </row>
    <row r="208" spans="1:65" s="2" customFormat="1" ht="24.2" customHeight="1">
      <c r="A208" s="33"/>
      <c r="B208" s="142"/>
      <c r="C208" s="189" t="s">
        <v>300</v>
      </c>
      <c r="D208" s="189" t="s">
        <v>280</v>
      </c>
      <c r="E208" s="190" t="s">
        <v>301</v>
      </c>
      <c r="F208" s="191" t="s">
        <v>302</v>
      </c>
      <c r="G208" s="192" t="s">
        <v>202</v>
      </c>
      <c r="H208" s="193">
        <v>44.1</v>
      </c>
      <c r="I208" s="194"/>
      <c r="J208" s="193">
        <f>ROUND(I208*H208,3)</f>
        <v>0</v>
      </c>
      <c r="K208" s="195"/>
      <c r="L208" s="196"/>
      <c r="M208" s="197" t="s">
        <v>1</v>
      </c>
      <c r="N208" s="198" t="s">
        <v>42</v>
      </c>
      <c r="O208" s="59"/>
      <c r="P208" s="152">
        <f>O208*H208</f>
        <v>0</v>
      </c>
      <c r="Q208" s="152">
        <v>7.3999999999999999E-4</v>
      </c>
      <c r="R208" s="152">
        <f>Q208*H208</f>
        <v>3.2634000000000003E-2</v>
      </c>
      <c r="S208" s="152">
        <v>0</v>
      </c>
      <c r="T208" s="15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4" t="s">
        <v>283</v>
      </c>
      <c r="AT208" s="154" t="s">
        <v>280</v>
      </c>
      <c r="AU208" s="154" t="s">
        <v>88</v>
      </c>
      <c r="AY208" s="18" t="s">
        <v>128</v>
      </c>
      <c r="BE208" s="155">
        <f>IF(N208="základná",J208,0)</f>
        <v>0</v>
      </c>
      <c r="BF208" s="155">
        <f>IF(N208="znížená",J208,0)</f>
        <v>0</v>
      </c>
      <c r="BG208" s="155">
        <f>IF(N208="zákl. prenesená",J208,0)</f>
        <v>0</v>
      </c>
      <c r="BH208" s="155">
        <f>IF(N208="zníž. prenesená",J208,0)</f>
        <v>0</v>
      </c>
      <c r="BI208" s="155">
        <f>IF(N208="nulová",J208,0)</f>
        <v>0</v>
      </c>
      <c r="BJ208" s="18" t="s">
        <v>88</v>
      </c>
      <c r="BK208" s="156">
        <f>ROUND(I208*H208,3)</f>
        <v>0</v>
      </c>
      <c r="BL208" s="18" t="s">
        <v>215</v>
      </c>
      <c r="BM208" s="154" t="s">
        <v>303</v>
      </c>
    </row>
    <row r="209" spans="1:65" s="13" customFormat="1" ht="11.25">
      <c r="B209" s="157"/>
      <c r="D209" s="158" t="s">
        <v>137</v>
      </c>
      <c r="E209" s="159" t="s">
        <v>1</v>
      </c>
      <c r="F209" s="160" t="s">
        <v>304</v>
      </c>
      <c r="H209" s="161">
        <v>44.1</v>
      </c>
      <c r="I209" s="162"/>
      <c r="L209" s="157"/>
      <c r="M209" s="163"/>
      <c r="N209" s="164"/>
      <c r="O209" s="164"/>
      <c r="P209" s="164"/>
      <c r="Q209" s="164"/>
      <c r="R209" s="164"/>
      <c r="S209" s="164"/>
      <c r="T209" s="165"/>
      <c r="AT209" s="159" t="s">
        <v>137</v>
      </c>
      <c r="AU209" s="159" t="s">
        <v>88</v>
      </c>
      <c r="AV209" s="13" t="s">
        <v>88</v>
      </c>
      <c r="AW209" s="13" t="s">
        <v>30</v>
      </c>
      <c r="AX209" s="13" t="s">
        <v>84</v>
      </c>
      <c r="AY209" s="159" t="s">
        <v>128</v>
      </c>
    </row>
    <row r="210" spans="1:65" s="2" customFormat="1" ht="24.2" customHeight="1">
      <c r="A210" s="33"/>
      <c r="B210" s="142"/>
      <c r="C210" s="189" t="s">
        <v>305</v>
      </c>
      <c r="D210" s="189" t="s">
        <v>280</v>
      </c>
      <c r="E210" s="190" t="s">
        <v>306</v>
      </c>
      <c r="F210" s="191" t="s">
        <v>307</v>
      </c>
      <c r="G210" s="192" t="s">
        <v>196</v>
      </c>
      <c r="H210" s="193">
        <v>20</v>
      </c>
      <c r="I210" s="194"/>
      <c r="J210" s="193">
        <f>ROUND(I210*H210,3)</f>
        <v>0</v>
      </c>
      <c r="K210" s="195"/>
      <c r="L210" s="196"/>
      <c r="M210" s="197" t="s">
        <v>1</v>
      </c>
      <c r="N210" s="198" t="s">
        <v>42</v>
      </c>
      <c r="O210" s="59"/>
      <c r="P210" s="152">
        <f>O210*H210</f>
        <v>0</v>
      </c>
      <c r="Q210" s="152">
        <v>1E-4</v>
      </c>
      <c r="R210" s="152">
        <f>Q210*H210</f>
        <v>2E-3</v>
      </c>
      <c r="S210" s="152">
        <v>0</v>
      </c>
      <c r="T210" s="15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4" t="s">
        <v>283</v>
      </c>
      <c r="AT210" s="154" t="s">
        <v>280</v>
      </c>
      <c r="AU210" s="154" t="s">
        <v>88</v>
      </c>
      <c r="AY210" s="18" t="s">
        <v>128</v>
      </c>
      <c r="BE210" s="155">
        <f>IF(N210="základná",J210,0)</f>
        <v>0</v>
      </c>
      <c r="BF210" s="155">
        <f>IF(N210="znížená",J210,0)</f>
        <v>0</v>
      </c>
      <c r="BG210" s="155">
        <f>IF(N210="zákl. prenesená",J210,0)</f>
        <v>0</v>
      </c>
      <c r="BH210" s="155">
        <f>IF(N210="zníž. prenesená",J210,0)</f>
        <v>0</v>
      </c>
      <c r="BI210" s="155">
        <f>IF(N210="nulová",J210,0)</f>
        <v>0</v>
      </c>
      <c r="BJ210" s="18" t="s">
        <v>88</v>
      </c>
      <c r="BK210" s="156">
        <f>ROUND(I210*H210,3)</f>
        <v>0</v>
      </c>
      <c r="BL210" s="18" t="s">
        <v>215</v>
      </c>
      <c r="BM210" s="154" t="s">
        <v>308</v>
      </c>
    </row>
    <row r="211" spans="1:65" s="2" customFormat="1" ht="24.2" customHeight="1">
      <c r="A211" s="33"/>
      <c r="B211" s="142"/>
      <c r="C211" s="143" t="s">
        <v>309</v>
      </c>
      <c r="D211" s="143" t="s">
        <v>131</v>
      </c>
      <c r="E211" s="144" t="s">
        <v>310</v>
      </c>
      <c r="F211" s="145" t="s">
        <v>311</v>
      </c>
      <c r="G211" s="146" t="s">
        <v>269</v>
      </c>
      <c r="H211" s="148"/>
      <c r="I211" s="148"/>
      <c r="J211" s="147">
        <f>ROUND(I211*H211,3)</f>
        <v>0</v>
      </c>
      <c r="K211" s="149"/>
      <c r="L211" s="34"/>
      <c r="M211" s="150" t="s">
        <v>1</v>
      </c>
      <c r="N211" s="151" t="s">
        <v>42</v>
      </c>
      <c r="O211" s="59"/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4" t="s">
        <v>215</v>
      </c>
      <c r="AT211" s="154" t="s">
        <v>131</v>
      </c>
      <c r="AU211" s="154" t="s">
        <v>88</v>
      </c>
      <c r="AY211" s="18" t="s">
        <v>128</v>
      </c>
      <c r="BE211" s="155">
        <f>IF(N211="základná",J211,0)</f>
        <v>0</v>
      </c>
      <c r="BF211" s="155">
        <f>IF(N211="znížená",J211,0)</f>
        <v>0</v>
      </c>
      <c r="BG211" s="155">
        <f>IF(N211="zákl. prenesená",J211,0)</f>
        <v>0</v>
      </c>
      <c r="BH211" s="155">
        <f>IF(N211="zníž. prenesená",J211,0)</f>
        <v>0</v>
      </c>
      <c r="BI211" s="155">
        <f>IF(N211="nulová",J211,0)</f>
        <v>0</v>
      </c>
      <c r="BJ211" s="18" t="s">
        <v>88</v>
      </c>
      <c r="BK211" s="156">
        <f>ROUND(I211*H211,3)</f>
        <v>0</v>
      </c>
      <c r="BL211" s="18" t="s">
        <v>215</v>
      </c>
      <c r="BM211" s="154" t="s">
        <v>312</v>
      </c>
    </row>
    <row r="212" spans="1:65" s="12" customFormat="1" ht="22.9" customHeight="1">
      <c r="B212" s="129"/>
      <c r="D212" s="130" t="s">
        <v>75</v>
      </c>
      <c r="E212" s="140" t="s">
        <v>313</v>
      </c>
      <c r="F212" s="140" t="s">
        <v>314</v>
      </c>
      <c r="I212" s="132"/>
      <c r="J212" s="141">
        <f>BK212</f>
        <v>0</v>
      </c>
      <c r="L212" s="129"/>
      <c r="M212" s="134"/>
      <c r="N212" s="135"/>
      <c r="O212" s="135"/>
      <c r="P212" s="136">
        <f>SUM(P213:P227)</f>
        <v>0</v>
      </c>
      <c r="Q212" s="135"/>
      <c r="R212" s="136">
        <f>SUM(R213:R227)</f>
        <v>1.564136E-2</v>
      </c>
      <c r="S212" s="135"/>
      <c r="T212" s="137">
        <f>SUM(T213:T227)</f>
        <v>0</v>
      </c>
      <c r="AR212" s="130" t="s">
        <v>88</v>
      </c>
      <c r="AT212" s="138" t="s">
        <v>75</v>
      </c>
      <c r="AU212" s="138" t="s">
        <v>84</v>
      </c>
      <c r="AY212" s="130" t="s">
        <v>128</v>
      </c>
      <c r="BK212" s="139">
        <f>SUM(BK213:BK227)</f>
        <v>0</v>
      </c>
    </row>
    <row r="213" spans="1:65" s="2" customFormat="1" ht="24.2" customHeight="1">
      <c r="A213" s="33"/>
      <c r="B213" s="142"/>
      <c r="C213" s="143" t="s">
        <v>315</v>
      </c>
      <c r="D213" s="143" t="s">
        <v>131</v>
      </c>
      <c r="E213" s="144" t="s">
        <v>316</v>
      </c>
      <c r="F213" s="145" t="s">
        <v>317</v>
      </c>
      <c r="G213" s="146" t="s">
        <v>202</v>
      </c>
      <c r="H213" s="147">
        <v>171.6</v>
      </c>
      <c r="I213" s="148"/>
      <c r="J213" s="147">
        <f>ROUND(I213*H213,3)</f>
        <v>0</v>
      </c>
      <c r="K213" s="149"/>
      <c r="L213" s="34"/>
      <c r="M213" s="150" t="s">
        <v>1</v>
      </c>
      <c r="N213" s="151" t="s">
        <v>42</v>
      </c>
      <c r="O213" s="59"/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4" t="s">
        <v>215</v>
      </c>
      <c r="AT213" s="154" t="s">
        <v>131</v>
      </c>
      <c r="AU213" s="154" t="s">
        <v>88</v>
      </c>
      <c r="AY213" s="18" t="s">
        <v>128</v>
      </c>
      <c r="BE213" s="155">
        <f>IF(N213="základná",J213,0)</f>
        <v>0</v>
      </c>
      <c r="BF213" s="155">
        <f>IF(N213="znížená",J213,0)</f>
        <v>0</v>
      </c>
      <c r="BG213" s="155">
        <f>IF(N213="zákl. prenesená",J213,0)</f>
        <v>0</v>
      </c>
      <c r="BH213" s="155">
        <f>IF(N213="zníž. prenesená",J213,0)</f>
        <v>0</v>
      </c>
      <c r="BI213" s="155">
        <f>IF(N213="nulová",J213,0)</f>
        <v>0</v>
      </c>
      <c r="BJ213" s="18" t="s">
        <v>88</v>
      </c>
      <c r="BK213" s="156">
        <f>ROUND(I213*H213,3)</f>
        <v>0</v>
      </c>
      <c r="BL213" s="18" t="s">
        <v>215</v>
      </c>
      <c r="BM213" s="154" t="s">
        <v>318</v>
      </c>
    </row>
    <row r="214" spans="1:65" s="13" customFormat="1" ht="11.25">
      <c r="B214" s="157"/>
      <c r="D214" s="158" t="s">
        <v>137</v>
      </c>
      <c r="E214" s="159" t="s">
        <v>1</v>
      </c>
      <c r="F214" s="160" t="s">
        <v>319</v>
      </c>
      <c r="H214" s="161">
        <v>147.6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137</v>
      </c>
      <c r="AU214" s="159" t="s">
        <v>88</v>
      </c>
      <c r="AV214" s="13" t="s">
        <v>88</v>
      </c>
      <c r="AW214" s="13" t="s">
        <v>30</v>
      </c>
      <c r="AX214" s="13" t="s">
        <v>76</v>
      </c>
      <c r="AY214" s="159" t="s">
        <v>128</v>
      </c>
    </row>
    <row r="215" spans="1:65" s="13" customFormat="1" ht="11.25">
      <c r="B215" s="157"/>
      <c r="D215" s="158" t="s">
        <v>137</v>
      </c>
      <c r="E215" s="159" t="s">
        <v>1</v>
      </c>
      <c r="F215" s="160" t="s">
        <v>320</v>
      </c>
      <c r="H215" s="161">
        <v>24</v>
      </c>
      <c r="I215" s="162"/>
      <c r="L215" s="157"/>
      <c r="M215" s="163"/>
      <c r="N215" s="164"/>
      <c r="O215" s="164"/>
      <c r="P215" s="164"/>
      <c r="Q215" s="164"/>
      <c r="R215" s="164"/>
      <c r="S215" s="164"/>
      <c r="T215" s="165"/>
      <c r="AT215" s="159" t="s">
        <v>137</v>
      </c>
      <c r="AU215" s="159" t="s">
        <v>88</v>
      </c>
      <c r="AV215" s="13" t="s">
        <v>88</v>
      </c>
      <c r="AW215" s="13" t="s">
        <v>30</v>
      </c>
      <c r="AX215" s="13" t="s">
        <v>76</v>
      </c>
      <c r="AY215" s="159" t="s">
        <v>128</v>
      </c>
    </row>
    <row r="216" spans="1:65" s="16" customFormat="1" ht="11.25">
      <c r="B216" s="181"/>
      <c r="D216" s="158" t="s">
        <v>137</v>
      </c>
      <c r="E216" s="182" t="s">
        <v>1</v>
      </c>
      <c r="F216" s="183" t="s">
        <v>151</v>
      </c>
      <c r="H216" s="184">
        <v>171.6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137</v>
      </c>
      <c r="AU216" s="182" t="s">
        <v>88</v>
      </c>
      <c r="AV216" s="16" t="s">
        <v>135</v>
      </c>
      <c r="AW216" s="16" t="s">
        <v>30</v>
      </c>
      <c r="AX216" s="16" t="s">
        <v>84</v>
      </c>
      <c r="AY216" s="182" t="s">
        <v>128</v>
      </c>
    </row>
    <row r="217" spans="1:65" s="2" customFormat="1" ht="24.2" customHeight="1">
      <c r="A217" s="33"/>
      <c r="B217" s="142"/>
      <c r="C217" s="143" t="s">
        <v>321</v>
      </c>
      <c r="D217" s="143" t="s">
        <v>131</v>
      </c>
      <c r="E217" s="144" t="s">
        <v>322</v>
      </c>
      <c r="F217" s="145" t="s">
        <v>323</v>
      </c>
      <c r="G217" s="146" t="s">
        <v>134</v>
      </c>
      <c r="H217" s="147">
        <v>50.456000000000003</v>
      </c>
      <c r="I217" s="148"/>
      <c r="J217" s="147">
        <f>ROUND(I217*H217,3)</f>
        <v>0</v>
      </c>
      <c r="K217" s="149"/>
      <c r="L217" s="34"/>
      <c r="M217" s="150" t="s">
        <v>1</v>
      </c>
      <c r="N217" s="151" t="s">
        <v>42</v>
      </c>
      <c r="O217" s="59"/>
      <c r="P217" s="152">
        <f>O217*H217</f>
        <v>0</v>
      </c>
      <c r="Q217" s="152">
        <v>1E-4</v>
      </c>
      <c r="R217" s="152">
        <f>Q217*H217</f>
        <v>5.0456000000000008E-3</v>
      </c>
      <c r="S217" s="152">
        <v>0</v>
      </c>
      <c r="T217" s="153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4" t="s">
        <v>215</v>
      </c>
      <c r="AT217" s="154" t="s">
        <v>131</v>
      </c>
      <c r="AU217" s="154" t="s">
        <v>88</v>
      </c>
      <c r="AY217" s="18" t="s">
        <v>128</v>
      </c>
      <c r="BE217" s="155">
        <f>IF(N217="základná",J217,0)</f>
        <v>0</v>
      </c>
      <c r="BF217" s="155">
        <f>IF(N217="znížená",J217,0)</f>
        <v>0</v>
      </c>
      <c r="BG217" s="155">
        <f>IF(N217="zákl. prenesená",J217,0)</f>
        <v>0</v>
      </c>
      <c r="BH217" s="155">
        <f>IF(N217="zníž. prenesená",J217,0)</f>
        <v>0</v>
      </c>
      <c r="BI217" s="155">
        <f>IF(N217="nulová",J217,0)</f>
        <v>0</v>
      </c>
      <c r="BJ217" s="18" t="s">
        <v>88</v>
      </c>
      <c r="BK217" s="156">
        <f>ROUND(I217*H217,3)</f>
        <v>0</v>
      </c>
      <c r="BL217" s="18" t="s">
        <v>215</v>
      </c>
      <c r="BM217" s="154" t="s">
        <v>324</v>
      </c>
    </row>
    <row r="218" spans="1:65" s="15" customFormat="1" ht="11.25">
      <c r="B218" s="174"/>
      <c r="D218" s="158" t="s">
        <v>137</v>
      </c>
      <c r="E218" s="175" t="s">
        <v>1</v>
      </c>
      <c r="F218" s="176" t="s">
        <v>325</v>
      </c>
      <c r="H218" s="175" t="s">
        <v>1</v>
      </c>
      <c r="I218" s="177"/>
      <c r="L218" s="174"/>
      <c r="M218" s="178"/>
      <c r="N218" s="179"/>
      <c r="O218" s="179"/>
      <c r="P218" s="179"/>
      <c r="Q218" s="179"/>
      <c r="R218" s="179"/>
      <c r="S218" s="179"/>
      <c r="T218" s="180"/>
      <c r="AT218" s="175" t="s">
        <v>137</v>
      </c>
      <c r="AU218" s="175" t="s">
        <v>88</v>
      </c>
      <c r="AV218" s="15" t="s">
        <v>84</v>
      </c>
      <c r="AW218" s="15" t="s">
        <v>30</v>
      </c>
      <c r="AX218" s="15" t="s">
        <v>76</v>
      </c>
      <c r="AY218" s="175" t="s">
        <v>128</v>
      </c>
    </row>
    <row r="219" spans="1:65" s="15" customFormat="1" ht="11.25">
      <c r="B219" s="174"/>
      <c r="D219" s="158" t="s">
        <v>137</v>
      </c>
      <c r="E219" s="175" t="s">
        <v>1</v>
      </c>
      <c r="F219" s="176" t="s">
        <v>326</v>
      </c>
      <c r="H219" s="175" t="s">
        <v>1</v>
      </c>
      <c r="I219" s="177"/>
      <c r="L219" s="174"/>
      <c r="M219" s="178"/>
      <c r="N219" s="179"/>
      <c r="O219" s="179"/>
      <c r="P219" s="179"/>
      <c r="Q219" s="179"/>
      <c r="R219" s="179"/>
      <c r="S219" s="179"/>
      <c r="T219" s="180"/>
      <c r="AT219" s="175" t="s">
        <v>137</v>
      </c>
      <c r="AU219" s="175" t="s">
        <v>88</v>
      </c>
      <c r="AV219" s="15" t="s">
        <v>84</v>
      </c>
      <c r="AW219" s="15" t="s">
        <v>30</v>
      </c>
      <c r="AX219" s="15" t="s">
        <v>76</v>
      </c>
      <c r="AY219" s="175" t="s">
        <v>128</v>
      </c>
    </row>
    <row r="220" spans="1:65" s="13" customFormat="1" ht="11.25">
      <c r="B220" s="157"/>
      <c r="D220" s="158" t="s">
        <v>137</v>
      </c>
      <c r="E220" s="159" t="s">
        <v>1</v>
      </c>
      <c r="F220" s="160" t="s">
        <v>327</v>
      </c>
      <c r="H220" s="161">
        <v>21</v>
      </c>
      <c r="I220" s="162"/>
      <c r="L220" s="157"/>
      <c r="M220" s="163"/>
      <c r="N220" s="164"/>
      <c r="O220" s="164"/>
      <c r="P220" s="164"/>
      <c r="Q220" s="164"/>
      <c r="R220" s="164"/>
      <c r="S220" s="164"/>
      <c r="T220" s="165"/>
      <c r="AT220" s="159" t="s">
        <v>137</v>
      </c>
      <c r="AU220" s="159" t="s">
        <v>88</v>
      </c>
      <c r="AV220" s="13" t="s">
        <v>88</v>
      </c>
      <c r="AW220" s="13" t="s">
        <v>30</v>
      </c>
      <c r="AX220" s="13" t="s">
        <v>76</v>
      </c>
      <c r="AY220" s="159" t="s">
        <v>128</v>
      </c>
    </row>
    <row r="221" spans="1:65" s="15" customFormat="1" ht="11.25">
      <c r="B221" s="174"/>
      <c r="D221" s="158" t="s">
        <v>137</v>
      </c>
      <c r="E221" s="175" t="s">
        <v>1</v>
      </c>
      <c r="F221" s="176" t="s">
        <v>328</v>
      </c>
      <c r="H221" s="175" t="s">
        <v>1</v>
      </c>
      <c r="I221" s="177"/>
      <c r="L221" s="174"/>
      <c r="M221" s="178"/>
      <c r="N221" s="179"/>
      <c r="O221" s="179"/>
      <c r="P221" s="179"/>
      <c r="Q221" s="179"/>
      <c r="R221" s="179"/>
      <c r="S221" s="179"/>
      <c r="T221" s="180"/>
      <c r="AT221" s="175" t="s">
        <v>137</v>
      </c>
      <c r="AU221" s="175" t="s">
        <v>88</v>
      </c>
      <c r="AV221" s="15" t="s">
        <v>84</v>
      </c>
      <c r="AW221" s="15" t="s">
        <v>30</v>
      </c>
      <c r="AX221" s="15" t="s">
        <v>76</v>
      </c>
      <c r="AY221" s="175" t="s">
        <v>128</v>
      </c>
    </row>
    <row r="222" spans="1:65" s="13" customFormat="1" ht="11.25">
      <c r="B222" s="157"/>
      <c r="D222" s="158" t="s">
        <v>137</v>
      </c>
      <c r="E222" s="159" t="s">
        <v>1</v>
      </c>
      <c r="F222" s="160" t="s">
        <v>329</v>
      </c>
      <c r="H222" s="161">
        <v>24.288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137</v>
      </c>
      <c r="AU222" s="159" t="s">
        <v>88</v>
      </c>
      <c r="AV222" s="13" t="s">
        <v>88</v>
      </c>
      <c r="AW222" s="13" t="s">
        <v>30</v>
      </c>
      <c r="AX222" s="13" t="s">
        <v>76</v>
      </c>
      <c r="AY222" s="159" t="s">
        <v>128</v>
      </c>
    </row>
    <row r="223" spans="1:65" s="13" customFormat="1" ht="11.25">
      <c r="B223" s="157"/>
      <c r="D223" s="158" t="s">
        <v>137</v>
      </c>
      <c r="E223" s="159" t="s">
        <v>1</v>
      </c>
      <c r="F223" s="160" t="s">
        <v>330</v>
      </c>
      <c r="H223" s="161">
        <v>0.64500000000000002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137</v>
      </c>
      <c r="AU223" s="159" t="s">
        <v>88</v>
      </c>
      <c r="AV223" s="13" t="s">
        <v>88</v>
      </c>
      <c r="AW223" s="13" t="s">
        <v>30</v>
      </c>
      <c r="AX223" s="13" t="s">
        <v>76</v>
      </c>
      <c r="AY223" s="159" t="s">
        <v>128</v>
      </c>
    </row>
    <row r="224" spans="1:65" s="13" customFormat="1" ht="11.25">
      <c r="B224" s="157"/>
      <c r="D224" s="158" t="s">
        <v>137</v>
      </c>
      <c r="E224" s="159" t="s">
        <v>1</v>
      </c>
      <c r="F224" s="160" t="s">
        <v>331</v>
      </c>
      <c r="H224" s="161">
        <v>4.5229999999999997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137</v>
      </c>
      <c r="AU224" s="159" t="s">
        <v>88</v>
      </c>
      <c r="AV224" s="13" t="s">
        <v>88</v>
      </c>
      <c r="AW224" s="13" t="s">
        <v>30</v>
      </c>
      <c r="AX224" s="13" t="s">
        <v>76</v>
      </c>
      <c r="AY224" s="159" t="s">
        <v>128</v>
      </c>
    </row>
    <row r="225" spans="1:65" s="16" customFormat="1" ht="11.25">
      <c r="B225" s="181"/>
      <c r="D225" s="158" t="s">
        <v>137</v>
      </c>
      <c r="E225" s="182" t="s">
        <v>94</v>
      </c>
      <c r="F225" s="183" t="s">
        <v>151</v>
      </c>
      <c r="H225" s="184">
        <v>50.456000000000003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137</v>
      </c>
      <c r="AU225" s="182" t="s">
        <v>88</v>
      </c>
      <c r="AV225" s="16" t="s">
        <v>135</v>
      </c>
      <c r="AW225" s="16" t="s">
        <v>30</v>
      </c>
      <c r="AX225" s="16" t="s">
        <v>84</v>
      </c>
      <c r="AY225" s="182" t="s">
        <v>128</v>
      </c>
    </row>
    <row r="226" spans="1:65" s="2" customFormat="1" ht="37.9" customHeight="1">
      <c r="A226" s="33"/>
      <c r="B226" s="142"/>
      <c r="C226" s="143" t="s">
        <v>332</v>
      </c>
      <c r="D226" s="143" t="s">
        <v>131</v>
      </c>
      <c r="E226" s="144" t="s">
        <v>333</v>
      </c>
      <c r="F226" s="145" t="s">
        <v>334</v>
      </c>
      <c r="G226" s="146" t="s">
        <v>134</v>
      </c>
      <c r="H226" s="147">
        <v>50.456000000000003</v>
      </c>
      <c r="I226" s="148"/>
      <c r="J226" s="147">
        <f>ROUND(I226*H226,3)</f>
        <v>0</v>
      </c>
      <c r="K226" s="149"/>
      <c r="L226" s="34"/>
      <c r="M226" s="150" t="s">
        <v>1</v>
      </c>
      <c r="N226" s="151" t="s">
        <v>42</v>
      </c>
      <c r="O226" s="59"/>
      <c r="P226" s="152">
        <f>O226*H226</f>
        <v>0</v>
      </c>
      <c r="Q226" s="152">
        <v>2.1000000000000001E-4</v>
      </c>
      <c r="R226" s="152">
        <f>Q226*H226</f>
        <v>1.0595760000000001E-2</v>
      </c>
      <c r="S226" s="152">
        <v>0</v>
      </c>
      <c r="T226" s="15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4" t="s">
        <v>215</v>
      </c>
      <c r="AT226" s="154" t="s">
        <v>131</v>
      </c>
      <c r="AU226" s="154" t="s">
        <v>88</v>
      </c>
      <c r="AY226" s="18" t="s">
        <v>128</v>
      </c>
      <c r="BE226" s="155">
        <f>IF(N226="základná",J226,0)</f>
        <v>0</v>
      </c>
      <c r="BF226" s="155">
        <f>IF(N226="znížená",J226,0)</f>
        <v>0</v>
      </c>
      <c r="BG226" s="155">
        <f>IF(N226="zákl. prenesená",J226,0)</f>
        <v>0</v>
      </c>
      <c r="BH226" s="155">
        <f>IF(N226="zníž. prenesená",J226,0)</f>
        <v>0</v>
      </c>
      <c r="BI226" s="155">
        <f>IF(N226="nulová",J226,0)</f>
        <v>0</v>
      </c>
      <c r="BJ226" s="18" t="s">
        <v>88</v>
      </c>
      <c r="BK226" s="156">
        <f>ROUND(I226*H226,3)</f>
        <v>0</v>
      </c>
      <c r="BL226" s="18" t="s">
        <v>215</v>
      </c>
      <c r="BM226" s="154" t="s">
        <v>335</v>
      </c>
    </row>
    <row r="227" spans="1:65" s="13" customFormat="1" ht="11.25">
      <c r="B227" s="157"/>
      <c r="D227" s="158" t="s">
        <v>137</v>
      </c>
      <c r="E227" s="159" t="s">
        <v>1</v>
      </c>
      <c r="F227" s="160" t="s">
        <v>94</v>
      </c>
      <c r="H227" s="161">
        <v>50.456000000000003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137</v>
      </c>
      <c r="AU227" s="159" t="s">
        <v>88</v>
      </c>
      <c r="AV227" s="13" t="s">
        <v>88</v>
      </c>
      <c r="AW227" s="13" t="s">
        <v>30</v>
      </c>
      <c r="AX227" s="13" t="s">
        <v>84</v>
      </c>
      <c r="AY227" s="159" t="s">
        <v>128</v>
      </c>
    </row>
    <row r="228" spans="1:65" s="12" customFormat="1" ht="25.9" customHeight="1">
      <c r="B228" s="129"/>
      <c r="D228" s="130" t="s">
        <v>75</v>
      </c>
      <c r="E228" s="131" t="s">
        <v>336</v>
      </c>
      <c r="F228" s="131" t="s">
        <v>337</v>
      </c>
      <c r="I228" s="132"/>
      <c r="J228" s="133">
        <f>BK228</f>
        <v>0</v>
      </c>
      <c r="L228" s="129"/>
      <c r="M228" s="134"/>
      <c r="N228" s="135"/>
      <c r="O228" s="135"/>
      <c r="P228" s="136">
        <f>SUM(P229:P231)</f>
        <v>0</v>
      </c>
      <c r="Q228" s="135"/>
      <c r="R228" s="136">
        <f>SUM(R229:R231)</f>
        <v>0</v>
      </c>
      <c r="S228" s="135"/>
      <c r="T228" s="137">
        <f>SUM(T229:T231)</f>
        <v>0</v>
      </c>
      <c r="AR228" s="130" t="s">
        <v>135</v>
      </c>
      <c r="AT228" s="138" t="s">
        <v>75</v>
      </c>
      <c r="AU228" s="138" t="s">
        <v>76</v>
      </c>
      <c r="AY228" s="130" t="s">
        <v>128</v>
      </c>
      <c r="BK228" s="139">
        <f>SUM(BK229:BK231)</f>
        <v>0</v>
      </c>
    </row>
    <row r="229" spans="1:65" s="2" customFormat="1" ht="24.2" customHeight="1">
      <c r="A229" s="33"/>
      <c r="B229" s="142"/>
      <c r="C229" s="143" t="s">
        <v>338</v>
      </c>
      <c r="D229" s="143" t="s">
        <v>131</v>
      </c>
      <c r="E229" s="144" t="s">
        <v>339</v>
      </c>
      <c r="F229" s="145" t="s">
        <v>340</v>
      </c>
      <c r="G229" s="146" t="s">
        <v>341</v>
      </c>
      <c r="H229" s="147">
        <v>12</v>
      </c>
      <c r="I229" s="148"/>
      <c r="J229" s="147">
        <f>ROUND(I229*H229,3)</f>
        <v>0</v>
      </c>
      <c r="K229" s="149"/>
      <c r="L229" s="34"/>
      <c r="M229" s="150" t="s">
        <v>1</v>
      </c>
      <c r="N229" s="151" t="s">
        <v>42</v>
      </c>
      <c r="O229" s="59"/>
      <c r="P229" s="152">
        <f>O229*H229</f>
        <v>0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4" t="s">
        <v>342</v>
      </c>
      <c r="AT229" s="154" t="s">
        <v>131</v>
      </c>
      <c r="AU229" s="154" t="s">
        <v>84</v>
      </c>
      <c r="AY229" s="18" t="s">
        <v>128</v>
      </c>
      <c r="BE229" s="155">
        <f>IF(N229="základná",J229,0)</f>
        <v>0</v>
      </c>
      <c r="BF229" s="155">
        <f>IF(N229="znížená",J229,0)</f>
        <v>0</v>
      </c>
      <c r="BG229" s="155">
        <f>IF(N229="zákl. prenesená",J229,0)</f>
        <v>0</v>
      </c>
      <c r="BH229" s="155">
        <f>IF(N229="zníž. prenesená",J229,0)</f>
        <v>0</v>
      </c>
      <c r="BI229" s="155">
        <f>IF(N229="nulová",J229,0)</f>
        <v>0</v>
      </c>
      <c r="BJ229" s="18" t="s">
        <v>88</v>
      </c>
      <c r="BK229" s="156">
        <f>ROUND(I229*H229,3)</f>
        <v>0</v>
      </c>
      <c r="BL229" s="18" t="s">
        <v>342</v>
      </c>
      <c r="BM229" s="154" t="s">
        <v>343</v>
      </c>
    </row>
    <row r="230" spans="1:65" s="15" customFormat="1" ht="22.5">
      <c r="B230" s="174"/>
      <c r="D230" s="158" t="s">
        <v>137</v>
      </c>
      <c r="E230" s="175" t="s">
        <v>1</v>
      </c>
      <c r="F230" s="176" t="s">
        <v>344</v>
      </c>
      <c r="H230" s="175" t="s">
        <v>1</v>
      </c>
      <c r="I230" s="177"/>
      <c r="L230" s="174"/>
      <c r="M230" s="178"/>
      <c r="N230" s="179"/>
      <c r="O230" s="179"/>
      <c r="P230" s="179"/>
      <c r="Q230" s="179"/>
      <c r="R230" s="179"/>
      <c r="S230" s="179"/>
      <c r="T230" s="180"/>
      <c r="AT230" s="175" t="s">
        <v>137</v>
      </c>
      <c r="AU230" s="175" t="s">
        <v>84</v>
      </c>
      <c r="AV230" s="15" t="s">
        <v>84</v>
      </c>
      <c r="AW230" s="15" t="s">
        <v>30</v>
      </c>
      <c r="AX230" s="15" t="s">
        <v>76</v>
      </c>
      <c r="AY230" s="175" t="s">
        <v>128</v>
      </c>
    </row>
    <row r="231" spans="1:65" s="13" customFormat="1" ht="11.25">
      <c r="B231" s="157"/>
      <c r="D231" s="158" t="s">
        <v>137</v>
      </c>
      <c r="E231" s="159" t="s">
        <v>1</v>
      </c>
      <c r="F231" s="160" t="s">
        <v>193</v>
      </c>
      <c r="H231" s="161">
        <v>12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137</v>
      </c>
      <c r="AU231" s="159" t="s">
        <v>84</v>
      </c>
      <c r="AV231" s="13" t="s">
        <v>88</v>
      </c>
      <c r="AW231" s="13" t="s">
        <v>30</v>
      </c>
      <c r="AX231" s="13" t="s">
        <v>84</v>
      </c>
      <c r="AY231" s="159" t="s">
        <v>128</v>
      </c>
    </row>
    <row r="232" spans="1:65" s="12" customFormat="1" ht="25.9" customHeight="1">
      <c r="B232" s="129"/>
      <c r="D232" s="130" t="s">
        <v>75</v>
      </c>
      <c r="E232" s="131" t="s">
        <v>345</v>
      </c>
      <c r="F232" s="131" t="s">
        <v>346</v>
      </c>
      <c r="I232" s="132"/>
      <c r="J232" s="133">
        <f>BK232</f>
        <v>0</v>
      </c>
      <c r="L232" s="129"/>
      <c r="M232" s="134"/>
      <c r="N232" s="135"/>
      <c r="O232" s="135"/>
      <c r="P232" s="136">
        <f>P233</f>
        <v>0</v>
      </c>
      <c r="Q232" s="135"/>
      <c r="R232" s="136">
        <f>R233</f>
        <v>0</v>
      </c>
      <c r="S232" s="135"/>
      <c r="T232" s="137">
        <f>T233</f>
        <v>0</v>
      </c>
      <c r="AR232" s="130" t="s">
        <v>155</v>
      </c>
      <c r="AT232" s="138" t="s">
        <v>75</v>
      </c>
      <c r="AU232" s="138" t="s">
        <v>76</v>
      </c>
      <c r="AY232" s="130" t="s">
        <v>128</v>
      </c>
      <c r="BK232" s="139">
        <f>BK233</f>
        <v>0</v>
      </c>
    </row>
    <row r="233" spans="1:65" s="12" customFormat="1" ht="22.9" customHeight="1">
      <c r="B233" s="129"/>
      <c r="D233" s="130" t="s">
        <v>75</v>
      </c>
      <c r="E233" s="140" t="s">
        <v>347</v>
      </c>
      <c r="F233" s="140" t="s">
        <v>348</v>
      </c>
      <c r="I233" s="132"/>
      <c r="J233" s="141">
        <f>BK233</f>
        <v>0</v>
      </c>
      <c r="L233" s="129"/>
      <c r="M233" s="134"/>
      <c r="N233" s="135"/>
      <c r="O233" s="135"/>
      <c r="P233" s="136">
        <f>P234</f>
        <v>0</v>
      </c>
      <c r="Q233" s="135"/>
      <c r="R233" s="136">
        <f>R234</f>
        <v>0</v>
      </c>
      <c r="S233" s="135"/>
      <c r="T233" s="137">
        <f>T234</f>
        <v>0</v>
      </c>
      <c r="AR233" s="130" t="s">
        <v>155</v>
      </c>
      <c r="AT233" s="138" t="s">
        <v>75</v>
      </c>
      <c r="AU233" s="138" t="s">
        <v>84</v>
      </c>
      <c r="AY233" s="130" t="s">
        <v>128</v>
      </c>
      <c r="BK233" s="139">
        <f>BK234</f>
        <v>0</v>
      </c>
    </row>
    <row r="234" spans="1:65" s="2" customFormat="1" ht="14.45" customHeight="1">
      <c r="A234" s="33"/>
      <c r="B234" s="142"/>
      <c r="C234" s="143" t="s">
        <v>349</v>
      </c>
      <c r="D234" s="143" t="s">
        <v>131</v>
      </c>
      <c r="E234" s="144" t="s">
        <v>350</v>
      </c>
      <c r="F234" s="145" t="s">
        <v>351</v>
      </c>
      <c r="G234" s="146" t="s">
        <v>269</v>
      </c>
      <c r="H234" s="148"/>
      <c r="I234" s="148"/>
      <c r="J234" s="147">
        <f>ROUND(I234*H234,3)</f>
        <v>0</v>
      </c>
      <c r="K234" s="149"/>
      <c r="L234" s="34"/>
      <c r="M234" s="199" t="s">
        <v>1</v>
      </c>
      <c r="N234" s="200" t="s">
        <v>42</v>
      </c>
      <c r="O234" s="201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4" t="s">
        <v>352</v>
      </c>
      <c r="AT234" s="154" t="s">
        <v>131</v>
      </c>
      <c r="AU234" s="154" t="s">
        <v>88</v>
      </c>
      <c r="AY234" s="18" t="s">
        <v>128</v>
      </c>
      <c r="BE234" s="155">
        <f>IF(N234="základná",J234,0)</f>
        <v>0</v>
      </c>
      <c r="BF234" s="155">
        <f>IF(N234="znížená",J234,0)</f>
        <v>0</v>
      </c>
      <c r="BG234" s="155">
        <f>IF(N234="zákl. prenesená",J234,0)</f>
        <v>0</v>
      </c>
      <c r="BH234" s="155">
        <f>IF(N234="zníž. prenesená",J234,0)</f>
        <v>0</v>
      </c>
      <c r="BI234" s="155">
        <f>IF(N234="nulová",J234,0)</f>
        <v>0</v>
      </c>
      <c r="BJ234" s="18" t="s">
        <v>88</v>
      </c>
      <c r="BK234" s="156">
        <f>ROUND(I234*H234,3)</f>
        <v>0</v>
      </c>
      <c r="BL234" s="18" t="s">
        <v>352</v>
      </c>
      <c r="BM234" s="154" t="s">
        <v>353</v>
      </c>
    </row>
    <row r="235" spans="1:65" s="2" customFormat="1" ht="6.95" customHeight="1">
      <c r="A235" s="33"/>
      <c r="B235" s="48"/>
      <c r="C235" s="49"/>
      <c r="D235" s="49"/>
      <c r="E235" s="49"/>
      <c r="F235" s="49"/>
      <c r="G235" s="49"/>
      <c r="H235" s="49"/>
      <c r="I235" s="49"/>
      <c r="J235" s="49"/>
      <c r="K235" s="49"/>
      <c r="L235" s="34"/>
      <c r="M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</sheetData>
  <autoFilter ref="C126:K23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001 - Oprava nevyhovujúce...</vt:lpstr>
      <vt:lpstr>'001 - Oprava nevyhovujúce...'!Názvy_tlače</vt:lpstr>
      <vt:lpstr>'Rekapitulácia stavby'!Názvy_tlače</vt:lpstr>
      <vt:lpstr>'001 - Oprava nevyhovujúce...'!Oblasť_tlače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DESKTOP-FHBU5EG\Arteco</dc:creator>
  <cp:lastModifiedBy>Arteco</cp:lastModifiedBy>
  <cp:lastPrinted>2020-10-07T09:37:57Z</cp:lastPrinted>
  <dcterms:created xsi:type="dcterms:W3CDTF">2020-10-07T09:37:15Z</dcterms:created>
  <dcterms:modified xsi:type="dcterms:W3CDTF">2020-10-07T09:38:27Z</dcterms:modified>
</cp:coreProperties>
</file>